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4"/>
  </bookViews>
  <sheets>
    <sheet name="1кв" sheetId="24" r:id="rId1"/>
    <sheet name="2кв" sheetId="25" r:id="rId2"/>
    <sheet name="3кв" sheetId="26" r:id="rId3"/>
    <sheet name="4кв" sheetId="27" r:id="rId4"/>
    <sheet name="отчет" sheetId="28" r:id="rId5"/>
  </sheets>
  <definedNames>
    <definedName name="_xlnm.Print_Area" localSheetId="0">'1кв'!$A$1:$E$56</definedName>
    <definedName name="_xlnm.Print_Area" localSheetId="1">'2кв'!$A$1:$E$57</definedName>
    <definedName name="_xlnm.Print_Area" localSheetId="2">'3кв'!$A$1:$E$57</definedName>
    <definedName name="_xlnm.Print_Area" localSheetId="3">'4кв'!$A$1:$E$57</definedName>
    <definedName name="_xlnm.Print_Area" localSheetId="4">отчет!$A$1:$C$46</definedName>
  </definedNames>
  <calcPr calcId="152511"/>
</workbook>
</file>

<file path=xl/calcChain.xml><?xml version="1.0" encoding="utf-8"?>
<calcChain xmlns="http://schemas.openxmlformats.org/spreadsheetml/2006/main">
  <c r="C23" i="28" l="1"/>
  <c r="C36" i="28"/>
  <c r="C34" i="28"/>
  <c r="C33" i="28"/>
  <c r="C32" i="28"/>
  <c r="C31" i="28"/>
  <c r="C28" i="28"/>
  <c r="C21" i="28"/>
  <c r="C22" i="28"/>
  <c r="C24" i="28"/>
  <c r="C25" i="28"/>
  <c r="C26" i="28"/>
  <c r="C27" i="28"/>
  <c r="C20" i="28"/>
  <c r="C17" i="28"/>
  <c r="C16" i="28"/>
  <c r="C15" i="28"/>
  <c r="C14" i="28"/>
  <c r="C13" i="28"/>
  <c r="C6" i="28"/>
  <c r="B50" i="27"/>
  <c r="E35" i="27"/>
  <c r="E29" i="27"/>
  <c r="E33" i="27"/>
  <c r="E32" i="27"/>
  <c r="E30" i="27"/>
  <c r="C18" i="28" l="1"/>
  <c r="D35" i="27"/>
  <c r="C42" i="28"/>
  <c r="C29" i="28" l="1"/>
  <c r="C37" i="28" s="1"/>
  <c r="F20" i="27" l="1"/>
  <c r="E22" i="27" s="1"/>
  <c r="E23" i="27" l="1"/>
  <c r="B56" i="27" s="1"/>
  <c r="B57" i="27" s="1"/>
  <c r="B55" i="26"/>
  <c r="B54" i="26"/>
  <c r="E32" i="26"/>
  <c r="E33" i="26"/>
  <c r="E31" i="26"/>
  <c r="F20" i="26" l="1"/>
  <c r="B50" i="26" l="1"/>
  <c r="E22" i="26"/>
  <c r="E23" i="26" l="1"/>
  <c r="E35" i="26" s="1"/>
  <c r="B56" i="26" s="1"/>
  <c r="B57" i="26" s="1"/>
  <c r="B49" i="25"/>
  <c r="E32" i="25"/>
  <c r="E31" i="25"/>
  <c r="B55" i="25"/>
  <c r="B54" i="25"/>
  <c r="B53" i="25"/>
  <c r="E22" i="25"/>
  <c r="F20" i="25"/>
  <c r="E23" i="25" s="1"/>
  <c r="E34" i="25" l="1"/>
  <c r="B56" i="25" s="1"/>
  <c r="B57" i="25" s="1"/>
  <c r="E33" i="24"/>
  <c r="E31" i="24"/>
  <c r="B54" i="24" l="1"/>
  <c r="B53" i="24"/>
  <c r="B52" i="24"/>
  <c r="F20" i="24"/>
  <c r="E23" i="24" s="1"/>
  <c r="E22" i="24" l="1"/>
  <c r="B55" i="24" l="1"/>
  <c r="B56" i="24" l="1"/>
</calcChain>
</file>

<file path=xl/sharedStrings.xml><?xml version="1.0" encoding="utf-8"?>
<sst xmlns="http://schemas.openxmlformats.org/spreadsheetml/2006/main" count="367" uniqueCount="134">
  <si>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</si>
  <si>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</si>
  <si>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</si>
  <si>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</si>
  <si>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</si>
  <si>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</si>
  <si>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</si>
  <si>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</si>
  <si>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</si>
  <si>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</si>
  <si>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</si>
  <si>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</si>
  <si>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</si>
  <si>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</si>
  <si>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</si>
  <si>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</si>
  <si>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</si>
  <si>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</si>
  <si>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</si>
  <si>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</si>
  <si>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</si>
  <si>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</si>
  <si>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</si>
  <si>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</si>
  <si>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Свердлова, д. 33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</si>
  <si>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Топоровского Владимира Ивановича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</si>
  <si>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№27 от 23.03.2015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</si>
  <si>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№28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</si>
  <si>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</si>
  <si>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1 квартал</t>
  </si>
  <si>
    <t>руб.</t>
  </si>
  <si>
    <t>Итого расходов:</t>
  </si>
  <si>
    <t>Заказчик - Собственники МКД, в лице председателя совета МКД Топоровского В.И.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</si>
  <si>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</si>
  <si>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</si>
  <si>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</si>
  <si>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t xml:space="preserve">Итого остаток на конец квартала </t>
  </si>
  <si>
    <t>в т.ч. Оплачено</t>
  </si>
  <si>
    <t>не жилые помещения</t>
  </si>
  <si>
    <t>Стоимость материалов</t>
  </si>
  <si>
    <t>S дома = 3852,9+1435,5 ( не жилые) = 5288,4м2</t>
  </si>
  <si>
    <t xml:space="preserve">Расходы по содержанию и тек. Ремонту </t>
  </si>
  <si>
    <t>Остаток на начало квартала</t>
  </si>
  <si>
    <t xml:space="preserve">Расходы по управлению МКД </t>
  </si>
  <si>
    <t>Услуги по содержанию многоквартирного дома</t>
  </si>
  <si>
    <t>интернет ТТК</t>
  </si>
  <si>
    <t>интернет Ростелеком</t>
  </si>
  <si>
    <t>интернет Квант-телеком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</si>
  <si>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</si>
  <si>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</si>
  <si>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</si>
  <si>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</si>
  <si>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ч/ч</t>
  </si>
  <si>
    <t>Дератизация, дезинсекция</t>
  </si>
  <si>
    <t>по заявке собственников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</si>
  <si>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</si>
  <si>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март</t>
  </si>
  <si>
    <t>Исполнитель - ООО ЖКХ "Локомотив", в лице директора  Бовкун А.А.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</si>
  <si>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</si>
  <si>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</si>
  <si>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</si>
  <si>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</si>
  <si>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Ремонт окна в подъезде, монтаж информщита (кв. 58)</t>
  </si>
  <si>
    <t xml:space="preserve">           2. Всего за период с "01" 01 2024 г. по "31" 03 2024 г. выполнено работ (оказано услуг) на общую сумму триста восемьдесят две тысячи семьсот семьдесят четыре рубля 01 копейка.</t>
  </si>
  <si>
    <t>Предъявлено населению 326587,3</t>
  </si>
  <si>
    <t>за 2 квартал 2024 года</t>
  </si>
  <si>
    <t>30.06.2024 г.</t>
  </si>
  <si>
    <t>2 квартал</t>
  </si>
  <si>
    <t>Поверка ОДПУ ТЭ, ХВС, ГВС</t>
  </si>
  <si>
    <t>май</t>
  </si>
  <si>
    <t>Установка ручек на окна (кв.1)</t>
  </si>
  <si>
    <t xml:space="preserve">Ремонт, окраска детской площадки </t>
  </si>
  <si>
    <t xml:space="preserve">           2. Всего за период с "01" 04 2024 г. по "30" 06   024 г. выполнено работ (оказано услуг) на общую сумму триста девяносто девять тысяч сем сот девять рублей 95 копеек.</t>
  </si>
  <si>
    <t>Предъявлено населению 315679,21</t>
  </si>
  <si>
    <t>за 3 квартал 2024 года</t>
  </si>
  <si>
    <t>30.09.2024 г.</t>
  </si>
  <si>
    <t>3 квартал</t>
  </si>
  <si>
    <t>S дома = 3862,7+1435,5 ( не жилые) = 5298,2м2</t>
  </si>
  <si>
    <t>Замена кодового замка 3под. (кв.61)</t>
  </si>
  <si>
    <t>Ремонт роликодрома (кв.61)</t>
  </si>
  <si>
    <t>Замена кодового замка (кв.81)</t>
  </si>
  <si>
    <t>июль</t>
  </si>
  <si>
    <t>сентябрь</t>
  </si>
  <si>
    <t xml:space="preserve">           2. Всего за период с "01" 07 2024 г. по "30" 09   024 г. выполнено работ (оказано услуг) на общую сумму четыреста девять тысяч семьсот тридцать два рубля 43 копейки.</t>
  </si>
  <si>
    <t>Предъявлено населению 343198,24</t>
  </si>
  <si>
    <t>Поверка ОДПУ ХВС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</si>
  <si>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</si>
  <si>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</si>
  <si>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</si>
  <si>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</si>
  <si>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</si>
  <si>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</si>
  <si>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</si>
  <si>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</si>
  <si>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ТТК</t>
  </si>
  <si>
    <t>Оплачено за размещение оборудования в МОП интернет Квант 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</si>
  <si>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</si>
  <si>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</si>
  <si>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</si>
  <si>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</si>
  <si>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</si>
  <si>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Поверка ОДПУ ХВС</t>
  </si>
  <si>
    <t>Итого расходов</t>
  </si>
  <si>
    <t>Остаток средств на 01.01.2025</t>
  </si>
  <si>
    <t>Справочно:</t>
  </si>
  <si>
    <t>Задолженность населения по оплате на 01.01.2024 г.</t>
  </si>
  <si>
    <t>Задолженность населения по оплате на 01.01.2025 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</si>
  <si>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</si>
  <si>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</si>
  <si>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</si>
  <si>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</si>
  <si>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</si>
  <si>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</si>
  <si>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за 4 квартал 2024 года</t>
  </si>
  <si>
    <t>31.12.2024 г.</t>
  </si>
  <si>
    <t>4 квартал</t>
  </si>
  <si>
    <t>Ремонт почтового ящика (кв.48)</t>
  </si>
  <si>
    <t>Уборка мусора с козырька (пятерочка) кв.58</t>
  </si>
  <si>
    <t>Замена фанового стояка (кв.27)</t>
  </si>
  <si>
    <t>Установка урны на дет площ по 1/3 на 3 дома</t>
  </si>
  <si>
    <t>октябрь</t>
  </si>
  <si>
    <t>ноябрь</t>
  </si>
  <si>
    <t xml:space="preserve">           2. Всего за период с "01" 10 2024 г. по "31" 12   024 г. выполнено работ (оказано услуг) на общую сумму четыреста двенадцать тысяч сто тридцать два рубля 20 копеек.</t>
  </si>
  <si>
    <t>Предъявлено населению 344751,44</t>
  </si>
  <si>
    <t>по ж.д. ул. Свердлова, д. 33</t>
  </si>
  <si>
    <t>Оплачено за не жилые помещения</t>
  </si>
  <si>
    <t>Начислено всего 1 330 216,19</t>
  </si>
  <si>
    <t>* горячая вода на СОИ - 38272,29</t>
  </si>
  <si>
    <t>* водоотведение на СОИ- 16527,01</t>
  </si>
  <si>
    <t>* холодная вода на СОИ - 4421,78</t>
  </si>
  <si>
    <t>* электроэнергия на СОИ- 15320,51</t>
  </si>
  <si>
    <t xml:space="preserve">   * Поверка ОДПУ ТЭ. ГВС</t>
  </si>
  <si>
    <t xml:space="preserve">   * Установка урны на дет площ по 1/3 на 3 дома</t>
  </si>
  <si>
    <t>Непредвиденные работы 52,33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</si>
</sst>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1" fillId="0" borderId="0"/>
  </cellStyleXfs>
  <cellXfs count="10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center" vertical="center" wrapText="1"/>
    </xf>
    <xf numFmtId="0" fontId="5" fillId="0" borderId="0" xfId="0" applyFont="1"/>
    <xf numFmtId="43" fontId="2" fillId="0" borderId="0" xfId="0" applyNumberFormat="1" applyFont="1"/>
    <xf numFmtId="164" fontId="5" fillId="0" borderId="0" xfId="1" applyNumberFormat="1" applyFont="1"/>
    <xf numFmtId="164" fontId="2" fillId="0" borderId="0" xfId="1" applyNumberFormat="1" applyFont="1"/>
    <xf numFmtId="0" fontId="8" fillId="0" borderId="0" xfId="0" applyFont="1"/>
    <xf numFmtId="0" fontId="7" fillId="0" borderId="4" xfId="0" applyFont="1" applyBorder="1" applyAlignment="1">
      <alignment horizontal="center"/>
    </xf>
    <xf numFmtId="164" fontId="5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7" fillId="0" borderId="6" xfId="0" applyFont="1" applyBorder="1" applyAlignment="1"/>
    <xf numFmtId="16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43" fontId="5" fillId="0" borderId="3" xfId="0" applyNumberFormat="1" applyFont="1" applyBorder="1" applyAlignment="1">
      <alignment horizontal="center" vertical="center" wrapText="1"/>
    </xf>
    <xf numFmtId="0" fontId="9" fillId="0" borderId="0" xfId="0" applyFont="1"/>
    <xf numFmtId="164" fontId="2" fillId="2" borderId="0" xfId="1" applyNumberFormat="1" applyFont="1" applyFill="1"/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0" fontId="9" fillId="2" borderId="1" xfId="0" applyFont="1" applyFill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9" fillId="0" borderId="1" xfId="0" applyFont="1" applyBorder="1"/>
    <xf numFmtId="0" fontId="7" fillId="0" borderId="1" xfId="0" applyFont="1" applyBorder="1" applyAlignment="1">
      <alignment wrapText="1"/>
    </xf>
    <xf numFmtId="0" fontId="1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49" fontId="9" fillId="0" borderId="1" xfId="0" applyNumberFormat="1" applyFont="1" applyBorder="1"/>
    <xf numFmtId="166" fontId="16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9" fillId="0" borderId="0" xfId="0" applyFont="1" applyAlignment="1">
      <alignment horizontal="left"/>
    </xf>
    <xf numFmtId="49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/>
    <xf numFmtId="43" fontId="9" fillId="2" borderId="1" xfId="1" applyFont="1" applyFill="1" applyBorder="1" applyAlignment="1">
      <alignment horizontal="center"/>
    </xf>
    <xf numFmtId="164" fontId="9" fillId="0" borderId="0" xfId="1" applyNumberFormat="1" applyFont="1" applyBorder="1"/>
    <xf numFmtId="43" fontId="9" fillId="0" borderId="0" xfId="0" applyNumberFormat="1" applyFont="1"/>
    <xf numFmtId="0" fontId="9" fillId="0" borderId="0" xfId="0" applyFont="1" applyAlignment="1">
      <alignment horizontal="center"/>
    </xf>
    <xf numFmtId="166" fontId="16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4" fontId="9" fillId="0" borderId="0" xfId="0" applyNumberFormat="1" applyFont="1"/>
    <xf numFmtId="0" fontId="9" fillId="0" borderId="0" xfId="0" applyFont="1" applyBorder="1"/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9" fontId="9" fillId="0" borderId="3" xfId="0" applyNumberFormat="1" applyFont="1" applyBorder="1" applyAlignment="1">
      <alignment vertical="center" wrapText="1"/>
    </xf>
    <xf numFmtId="43" fontId="9" fillId="0" borderId="1" xfId="1" applyFont="1" applyBorder="1" applyAlignment="1">
      <alignment horizontal="center"/>
    </xf>
    <xf numFmtId="0" fontId="15" fillId="0" borderId="1" xfId="0" applyFont="1" applyBorder="1" applyAlignment="1">
      <alignment wrapText="1"/>
    </xf>
    <xf numFmtId="43" fontId="9" fillId="2" borderId="1" xfId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left"/>
    </xf>
    <xf numFmtId="43" fontId="16" fillId="0" borderId="1" xfId="1" applyFont="1" applyBorder="1" applyAlignment="1">
      <alignment horizontal="center"/>
    </xf>
    <xf numFmtId="164" fontId="16" fillId="0" borderId="1" xfId="1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43" fontId="9" fillId="0" borderId="0" xfId="1" applyFont="1" applyBorder="1" applyAlignment="1">
      <alignment horizontal="left"/>
    </xf>
    <xf numFmtId="0" fontId="9" fillId="0" borderId="2" xfId="0" applyFont="1" applyBorder="1" applyAlignment="1">
      <alignment horizontal="left"/>
    </xf>
    <xf numFmtId="43" fontId="9" fillId="0" borderId="2" xfId="1" applyFont="1" applyBorder="1" applyAlignment="1">
      <alignment horizontal="left"/>
    </xf>
    <xf numFmtId="164" fontId="9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0" fontId="17" fillId="0" borderId="6" xfId="0" applyFont="1" applyBorder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22" zoomScaleSheetLayoutView="100" workbookViewId="0">
      <selection activeCell="B52" sqref="B52"/>
    </sheetView>
  </sheetViews>
  <sheetFormatPr defaultColWidth="9.140625" defaultRowHeight="15" x14ac:dyDescent="0.25"/>
  <cols>
    <col min="1" max="1" width="35.5703125" style="1" customWidth="1"/>
    <col min="2" max="2" width="20.28515625" style="1" customWidth="1"/>
    <col min="3" max="3" width="13" style="1" customWidth="1"/>
    <col min="4" max="4" width="15.28515625" style="1" customWidth="1"/>
    <col min="5" max="5" width="14.140625" style="1" customWidth="1"/>
    <col min="6" max="6" width="13.5703125" style="1" customWidth="1"/>
    <col min="7" max="7" width="13.28515625" style="1" bestFit="1" customWidth="1"/>
    <col min="8" max="8" width="12.28515625" style="1" customWidth="1"/>
    <col min="9" max="16384" width="9.140625" style="1"/>
  </cols>
  <sheetData>
    <row r="1" spans="1:5" x14ac:dyDescent="0.25">
      <c r="A1" s="60" t="s">
        <v>11</v>
      </c>
      <c r="B1" s="60"/>
      <c r="C1" s="60"/>
      <c r="D1" s="60"/>
      <c r="E1" s="60"/>
    </row>
    <row r="2" spans="1:5" ht="31.5" customHeight="1" x14ac:dyDescent="0.25">
      <c r="A2" s="61" t="s">
        <v>12</v>
      </c>
      <c r="B2" s="62"/>
      <c r="C2" s="62"/>
      <c r="D2" s="62"/>
      <c r="E2" s="62"/>
    </row>
    <row r="3" spans="1:5" x14ac:dyDescent="0.25">
      <c r="A3" s="61" t="s">
        <v>58</v>
      </c>
      <c r="B3" s="61"/>
      <c r="C3" s="61"/>
      <c r="D3" s="61"/>
      <c r="E3" s="61"/>
    </row>
    <row r="4" spans="1:5" x14ac:dyDescent="0.25">
      <c r="A4" s="28" t="s">
        <v>13</v>
      </c>
      <c r="B4" s="3"/>
      <c r="C4" s="3"/>
      <c r="D4" s="35"/>
      <c r="E4" s="32" t="s">
        <v>59</v>
      </c>
    </row>
    <row r="5" spans="1:5" x14ac:dyDescent="0.25">
      <c r="A5" s="31"/>
      <c r="B5" s="3"/>
      <c r="C5" s="3"/>
      <c r="D5" s="3"/>
      <c r="E5" s="3"/>
    </row>
    <row r="6" spans="1:5" x14ac:dyDescent="0.25">
      <c r="A6" s="53" t="s">
        <v>0</v>
      </c>
      <c r="B6" s="53"/>
      <c r="C6" s="53"/>
      <c r="D6" s="53"/>
      <c r="E6" s="53"/>
    </row>
    <row r="7" spans="1:5" x14ac:dyDescent="0.25">
      <c r="A7" s="63" t="s">
        <v>24</v>
      </c>
      <c r="B7" s="63"/>
      <c r="C7" s="63"/>
      <c r="D7" s="63"/>
      <c r="E7" s="63"/>
    </row>
    <row r="8" spans="1:5" x14ac:dyDescent="0.25">
      <c r="A8" s="64" t="s">
        <v>1</v>
      </c>
      <c r="B8" s="64"/>
      <c r="C8" s="64"/>
      <c r="D8" s="64"/>
      <c r="E8" s="64"/>
    </row>
    <row r="9" spans="1:5" x14ac:dyDescent="0.25">
      <c r="A9" s="53" t="s">
        <v>25</v>
      </c>
      <c r="B9" s="53"/>
      <c r="C9" s="53"/>
      <c r="D9" s="53"/>
      <c r="E9" s="53"/>
    </row>
    <row r="10" spans="1:5" ht="25.5" customHeight="1" x14ac:dyDescent="0.25">
      <c r="A10" s="65" t="s">
        <v>14</v>
      </c>
      <c r="B10" s="65"/>
      <c r="C10" s="65"/>
      <c r="D10" s="65"/>
      <c r="E10" s="65"/>
    </row>
    <row r="11" spans="1:5" ht="28.9" customHeight="1" x14ac:dyDescent="0.25">
      <c r="A11" s="53" t="s">
        <v>26</v>
      </c>
      <c r="B11" s="53"/>
      <c r="C11" s="53"/>
      <c r="D11" s="53"/>
      <c r="E11" s="53"/>
    </row>
    <row r="12" spans="1:5" x14ac:dyDescent="0.25">
      <c r="A12" s="57" t="s">
        <v>15</v>
      </c>
      <c r="B12" s="57"/>
      <c r="C12" s="57"/>
      <c r="D12" s="57"/>
      <c r="E12" s="57"/>
    </row>
    <row r="13" spans="1:5" ht="18" customHeight="1" x14ac:dyDescent="0.25">
      <c r="A13" s="53" t="s">
        <v>22</v>
      </c>
      <c r="B13" s="53"/>
      <c r="C13" s="53"/>
      <c r="D13" s="53"/>
      <c r="E13" s="53"/>
    </row>
    <row r="14" spans="1:5" x14ac:dyDescent="0.25">
      <c r="A14" s="57" t="s">
        <v>2</v>
      </c>
      <c r="B14" s="57"/>
      <c r="C14" s="57"/>
      <c r="D14" s="57"/>
      <c r="E14" s="57"/>
    </row>
    <row r="15" spans="1:5" ht="23.25" customHeight="1" x14ac:dyDescent="0.25">
      <c r="A15" s="53" t="s">
        <v>55</v>
      </c>
      <c r="B15" s="53"/>
      <c r="C15" s="53"/>
      <c r="D15" s="53"/>
      <c r="E15" s="53"/>
    </row>
    <row r="16" spans="1:5" x14ac:dyDescent="0.25">
      <c r="A16" s="57" t="s">
        <v>16</v>
      </c>
      <c r="B16" s="57"/>
      <c r="C16" s="57"/>
      <c r="D16" s="57"/>
      <c r="E16" s="57"/>
    </row>
    <row r="17" spans="1:7" ht="31.5" customHeight="1" x14ac:dyDescent="0.25">
      <c r="A17" s="53" t="s">
        <v>17</v>
      </c>
      <c r="B17" s="53"/>
      <c r="C17" s="53"/>
      <c r="D17" s="53"/>
      <c r="E17" s="53"/>
    </row>
    <row r="18" spans="1:7" ht="60" customHeight="1" x14ac:dyDescent="0.25">
      <c r="A18" s="53" t="s">
        <v>27</v>
      </c>
      <c r="B18" s="53"/>
      <c r="C18" s="53"/>
      <c r="D18" s="53"/>
      <c r="E18" s="53"/>
    </row>
    <row r="19" spans="1:7" ht="33" customHeight="1" x14ac:dyDescent="0.25">
      <c r="A19" s="58" t="s">
        <v>28</v>
      </c>
      <c r="B19" s="58"/>
      <c r="C19" s="58"/>
      <c r="D19" s="58"/>
      <c r="E19" s="58"/>
    </row>
    <row r="20" spans="1:7" x14ac:dyDescent="0.25">
      <c r="A20" s="58"/>
      <c r="B20" s="58"/>
      <c r="C20" s="58"/>
      <c r="D20" s="58"/>
      <c r="E20" s="58"/>
      <c r="F20" s="1">
        <f>3852.9+1435.5</f>
        <v>5288.4</v>
      </c>
      <c r="G20" s="1">
        <v>3</v>
      </c>
    </row>
    <row r="21" spans="1:7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7" ht="38.25" x14ac:dyDescent="0.25">
      <c r="A22" s="19" t="s">
        <v>44</v>
      </c>
      <c r="B22" s="13" t="s">
        <v>34</v>
      </c>
      <c r="C22" s="2" t="s">
        <v>4</v>
      </c>
      <c r="D22" s="2">
        <v>15.43</v>
      </c>
      <c r="E22" s="5">
        <f>D22*F20*G20</f>
        <v>244800.03599999996</v>
      </c>
      <c r="G22" s="7"/>
    </row>
    <row r="23" spans="1:7" x14ac:dyDescent="0.25">
      <c r="A23" s="14" t="s">
        <v>43</v>
      </c>
      <c r="B23" s="15" t="s">
        <v>23</v>
      </c>
      <c r="C23" s="16" t="s">
        <v>4</v>
      </c>
      <c r="D23" s="16">
        <v>6.06</v>
      </c>
      <c r="E23" s="5">
        <f>D23*F20*G20</f>
        <v>96143.111999999979</v>
      </c>
      <c r="G23" s="7"/>
    </row>
    <row r="24" spans="1:7" ht="25.5" x14ac:dyDescent="0.25">
      <c r="A24" s="4" t="s">
        <v>53</v>
      </c>
      <c r="B24" s="13" t="s">
        <v>54</v>
      </c>
      <c r="C24" s="2" t="s">
        <v>30</v>
      </c>
      <c r="D24" s="2"/>
      <c r="E24" s="5"/>
      <c r="G24" s="7"/>
    </row>
    <row r="25" spans="1:7" ht="15.75" x14ac:dyDescent="0.25">
      <c r="A25" s="26" t="s">
        <v>49</v>
      </c>
      <c r="B25" s="13" t="s">
        <v>29</v>
      </c>
      <c r="C25" s="2" t="s">
        <v>30</v>
      </c>
      <c r="D25" s="2"/>
      <c r="E25" s="5">
        <v>17990.95</v>
      </c>
      <c r="G25" s="7"/>
    </row>
    <row r="26" spans="1:7" x14ac:dyDescent="0.25">
      <c r="A26" s="4" t="s">
        <v>51</v>
      </c>
      <c r="B26" s="13" t="s">
        <v>29</v>
      </c>
      <c r="C26" s="2" t="s">
        <v>30</v>
      </c>
      <c r="D26" s="2"/>
      <c r="E26" s="5">
        <v>6957.46</v>
      </c>
      <c r="G26" s="7"/>
    </row>
    <row r="27" spans="1:7" x14ac:dyDescent="0.25">
      <c r="A27" s="4" t="s">
        <v>50</v>
      </c>
      <c r="B27" s="13" t="s">
        <v>29</v>
      </c>
      <c r="C27" s="2" t="s">
        <v>30</v>
      </c>
      <c r="D27" s="2"/>
      <c r="E27" s="5">
        <v>5693.9</v>
      </c>
      <c r="G27" s="7"/>
    </row>
    <row r="28" spans="1:7" x14ac:dyDescent="0.25">
      <c r="A28" s="4" t="s">
        <v>48</v>
      </c>
      <c r="B28" s="13" t="s">
        <v>29</v>
      </c>
      <c r="C28" s="2" t="s">
        <v>30</v>
      </c>
      <c r="D28" s="2"/>
      <c r="E28" s="5">
        <v>2452.04</v>
      </c>
      <c r="G28" s="7"/>
    </row>
    <row r="29" spans="1:7" ht="16.5" customHeight="1" x14ac:dyDescent="0.25">
      <c r="A29" s="4" t="s">
        <v>39</v>
      </c>
      <c r="B29" s="13" t="s">
        <v>29</v>
      </c>
      <c r="C29" s="2" t="s">
        <v>30</v>
      </c>
      <c r="D29" s="2"/>
      <c r="E29" s="5">
        <v>6369.73</v>
      </c>
      <c r="G29" s="7"/>
    </row>
    <row r="30" spans="1:7" s="40" customFormat="1" ht="60" x14ac:dyDescent="0.25">
      <c r="A30" s="36" t="s">
        <v>60</v>
      </c>
      <c r="B30" s="37" t="s">
        <v>61</v>
      </c>
      <c r="C30" s="38" t="s">
        <v>30</v>
      </c>
      <c r="D30" s="38"/>
      <c r="E30" s="39">
        <v>1326.5</v>
      </c>
    </row>
    <row r="31" spans="1:7" ht="31.5" x14ac:dyDescent="0.25">
      <c r="A31" s="41" t="s">
        <v>62</v>
      </c>
      <c r="B31" s="13" t="s">
        <v>56</v>
      </c>
      <c r="C31" s="2" t="s">
        <v>52</v>
      </c>
      <c r="D31" s="2">
        <v>4</v>
      </c>
      <c r="E31" s="17">
        <f>D31*260.07</f>
        <v>1040.28</v>
      </c>
      <c r="G31" s="7"/>
    </row>
    <row r="32" spans="1:7" x14ac:dyDescent="0.25">
      <c r="A32" s="18"/>
      <c r="B32" s="11"/>
      <c r="C32" s="2"/>
      <c r="D32" s="2"/>
      <c r="E32" s="5"/>
      <c r="G32" s="7"/>
    </row>
    <row r="33" spans="1:5" s="6" customFormat="1" x14ac:dyDescent="0.25">
      <c r="A33" s="23" t="s">
        <v>31</v>
      </c>
      <c r="B33" s="24"/>
      <c r="C33" s="24"/>
      <c r="D33" s="20"/>
      <c r="E33" s="25">
        <f>SUM(E22:E32)</f>
        <v>382774.00799999997</v>
      </c>
    </row>
    <row r="35" spans="1:5" ht="33" customHeight="1" x14ac:dyDescent="0.25">
      <c r="A35" s="59" t="s">
        <v>63</v>
      </c>
      <c r="B35" s="59"/>
      <c r="C35" s="59"/>
      <c r="D35" s="59"/>
      <c r="E35" s="59"/>
    </row>
    <row r="36" spans="1:5" ht="33.75" customHeight="1" x14ac:dyDescent="0.25">
      <c r="A36" s="53" t="s">
        <v>21</v>
      </c>
      <c r="B36" s="53"/>
      <c r="C36" s="53"/>
      <c r="D36" s="53"/>
      <c r="E36" s="53"/>
    </row>
    <row r="37" spans="1:5" x14ac:dyDescent="0.25">
      <c r="A37" s="53" t="s">
        <v>20</v>
      </c>
      <c r="B37" s="53"/>
      <c r="C37" s="53"/>
      <c r="D37" s="53"/>
      <c r="E37" s="53"/>
    </row>
    <row r="38" spans="1:5" ht="32.25" customHeight="1" x14ac:dyDescent="0.25">
      <c r="A38" s="53" t="s">
        <v>33</v>
      </c>
      <c r="B38" s="53"/>
      <c r="C38" s="53"/>
      <c r="D38" s="53"/>
      <c r="E38" s="53"/>
    </row>
    <row r="39" spans="1:5" x14ac:dyDescent="0.25">
      <c r="A39" s="56" t="s">
        <v>5</v>
      </c>
      <c r="B39" s="56"/>
      <c r="C39" s="56"/>
      <c r="D39" s="56"/>
      <c r="E39" s="56"/>
    </row>
    <row r="40" spans="1:5" x14ac:dyDescent="0.25">
      <c r="A40" s="53" t="s">
        <v>18</v>
      </c>
      <c r="B40" s="53"/>
      <c r="C40" s="53"/>
      <c r="D40" s="53"/>
      <c r="E40" s="53"/>
    </row>
    <row r="41" spans="1:5" x14ac:dyDescent="0.25">
      <c r="A41" s="54" t="s">
        <v>57</v>
      </c>
      <c r="B41" s="54"/>
      <c r="C41" s="54"/>
      <c r="D41" s="54"/>
      <c r="E41" s="54"/>
    </row>
    <row r="42" spans="1:5" x14ac:dyDescent="0.25">
      <c r="B42" s="55" t="s">
        <v>19</v>
      </c>
      <c r="C42" s="55"/>
      <c r="D42" s="55"/>
      <c r="E42" s="29" t="s">
        <v>6</v>
      </c>
    </row>
    <row r="43" spans="1:5" x14ac:dyDescent="0.25">
      <c r="A43" s="31"/>
      <c r="B43" s="31"/>
      <c r="C43" s="31"/>
      <c r="D43" s="31"/>
      <c r="E43" s="31"/>
    </row>
    <row r="44" spans="1:5" x14ac:dyDescent="0.25">
      <c r="A44" s="54" t="s">
        <v>32</v>
      </c>
      <c r="B44" s="54"/>
      <c r="C44" s="54"/>
      <c r="D44" s="54"/>
      <c r="E44" s="54"/>
    </row>
    <row r="45" spans="1:5" x14ac:dyDescent="0.25">
      <c r="B45" s="55" t="s">
        <v>19</v>
      </c>
      <c r="C45" s="55"/>
      <c r="D45" s="55"/>
      <c r="E45" s="29" t="s">
        <v>6</v>
      </c>
    </row>
    <row r="46" spans="1:5" x14ac:dyDescent="0.25">
      <c r="A46" s="1" t="s">
        <v>40</v>
      </c>
    </row>
    <row r="47" spans="1:5" x14ac:dyDescent="0.25">
      <c r="A47" s="6" t="s">
        <v>35</v>
      </c>
    </row>
    <row r="48" spans="1:5" x14ac:dyDescent="0.25">
      <c r="A48" s="6" t="s">
        <v>42</v>
      </c>
      <c r="B48" s="8">
        <v>264918.71000000002</v>
      </c>
    </row>
    <row r="49" spans="1:2" ht="19.149999999999999" customHeight="1" x14ac:dyDescent="0.25">
      <c r="A49" s="30" t="s">
        <v>64</v>
      </c>
      <c r="B49" s="9"/>
    </row>
    <row r="50" spans="1:2" x14ac:dyDescent="0.25">
      <c r="A50" s="1" t="s">
        <v>37</v>
      </c>
      <c r="B50" s="9">
        <v>301843.19</v>
      </c>
    </row>
    <row r="51" spans="1:2" x14ac:dyDescent="0.25">
      <c r="A51" s="1" t="s">
        <v>38</v>
      </c>
      <c r="B51" s="27">
        <v>121260.46</v>
      </c>
    </row>
    <row r="52" spans="1:2" x14ac:dyDescent="0.25">
      <c r="A52" s="1" t="s">
        <v>46</v>
      </c>
      <c r="B52" s="21">
        <f>350*3</f>
        <v>1050</v>
      </c>
    </row>
    <row r="53" spans="1:2" x14ac:dyDescent="0.25">
      <c r="A53" s="1" t="s">
        <v>45</v>
      </c>
      <c r="B53" s="22">
        <f>3*330</f>
        <v>990</v>
      </c>
    </row>
    <row r="54" spans="1:2" x14ac:dyDescent="0.25">
      <c r="A54" s="1" t="s">
        <v>47</v>
      </c>
      <c r="B54" s="22">
        <f>3*300</f>
        <v>900</v>
      </c>
    </row>
    <row r="55" spans="1:2" ht="30" x14ac:dyDescent="0.25">
      <c r="A55" s="30" t="s">
        <v>41</v>
      </c>
      <c r="B55" s="9">
        <f>E33</f>
        <v>382774.00799999997</v>
      </c>
    </row>
    <row r="56" spans="1:2" x14ac:dyDescent="0.25">
      <c r="A56" s="10" t="s">
        <v>36</v>
      </c>
      <c r="B56" s="12">
        <f>B48+B50+B51+B52+B53+B54-B55</f>
        <v>308188.35200000001</v>
      </c>
    </row>
    <row r="59" spans="1:2" x14ac:dyDescent="0.25">
      <c r="B59" s="7"/>
    </row>
  </sheetData>
  <mergeCells count="28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39:E39"/>
    <mergeCell ref="A14:E14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40:E40"/>
    <mergeCell ref="A41:E41"/>
    <mergeCell ref="B42:D42"/>
    <mergeCell ref="A44:E44"/>
    <mergeCell ref="B45:D45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view="pageBreakPreview" topLeftCell="A25" zoomScaleSheetLayoutView="100" workbookViewId="0">
      <selection activeCell="A30" sqref="A30"/>
    </sheetView>
  </sheetViews>
  <sheetFormatPr defaultColWidth="9.140625" defaultRowHeight="15" x14ac:dyDescent="0.25"/>
  <cols>
    <col min="1" max="1" width="35.5703125" style="1" customWidth="1"/>
    <col min="2" max="2" width="20.28515625" style="1" customWidth="1"/>
    <col min="3" max="3" width="13" style="1" customWidth="1"/>
    <col min="4" max="4" width="15.28515625" style="1" customWidth="1"/>
    <col min="5" max="5" width="14.140625" style="1" customWidth="1"/>
    <col min="6" max="6" width="13.5703125" style="1" customWidth="1"/>
    <col min="7" max="7" width="13.28515625" style="1" bestFit="1" customWidth="1"/>
    <col min="8" max="8" width="12.28515625" style="1" customWidth="1"/>
    <col min="9" max="16384" width="9.140625" style="1"/>
  </cols>
  <sheetData>
    <row r="1" spans="1:5" x14ac:dyDescent="0.25">
      <c r="A1" s="60" t="s">
        <v>11</v>
      </c>
      <c r="B1" s="60"/>
      <c r="C1" s="60"/>
      <c r="D1" s="60"/>
      <c r="E1" s="60"/>
    </row>
    <row r="2" spans="1:5" ht="31.5" customHeight="1" x14ac:dyDescent="0.25">
      <c r="A2" s="61" t="s">
        <v>12</v>
      </c>
      <c r="B2" s="62"/>
      <c r="C2" s="62"/>
      <c r="D2" s="62"/>
      <c r="E2" s="62"/>
    </row>
    <row r="3" spans="1:5" x14ac:dyDescent="0.25">
      <c r="A3" s="61" t="s">
        <v>65</v>
      </c>
      <c r="B3" s="61"/>
      <c r="C3" s="61"/>
      <c r="D3" s="61"/>
      <c r="E3" s="61"/>
    </row>
    <row r="4" spans="1:5" x14ac:dyDescent="0.25">
      <c r="A4" s="28" t="s">
        <v>13</v>
      </c>
      <c r="B4" s="3"/>
      <c r="C4" s="3"/>
      <c r="D4" s="35"/>
      <c r="E4" s="32" t="s">
        <v>66</v>
      </c>
    </row>
    <row r="5" spans="1:5" x14ac:dyDescent="0.25">
      <c r="A5" s="31"/>
      <c r="B5" s="3"/>
      <c r="C5" s="3"/>
      <c r="D5" s="3"/>
      <c r="E5" s="3"/>
    </row>
    <row r="6" spans="1:5" x14ac:dyDescent="0.25">
      <c r="A6" s="53" t="s">
        <v>0</v>
      </c>
      <c r="B6" s="53"/>
      <c r="C6" s="53"/>
      <c r="D6" s="53"/>
      <c r="E6" s="53"/>
    </row>
    <row r="7" spans="1:5" x14ac:dyDescent="0.25">
      <c r="A7" s="63" t="s">
        <v>24</v>
      </c>
      <c r="B7" s="63"/>
      <c r="C7" s="63"/>
      <c r="D7" s="63"/>
      <c r="E7" s="63"/>
    </row>
    <row r="8" spans="1:5" x14ac:dyDescent="0.25">
      <c r="A8" s="64" t="s">
        <v>1</v>
      </c>
      <c r="B8" s="64"/>
      <c r="C8" s="64"/>
      <c r="D8" s="64"/>
      <c r="E8" s="64"/>
    </row>
    <row r="9" spans="1:5" x14ac:dyDescent="0.25">
      <c r="A9" s="53" t="s">
        <v>25</v>
      </c>
      <c r="B9" s="53"/>
      <c r="C9" s="53"/>
      <c r="D9" s="53"/>
      <c r="E9" s="53"/>
    </row>
    <row r="10" spans="1:5" ht="25.5" customHeight="1" x14ac:dyDescent="0.25">
      <c r="A10" s="65" t="s">
        <v>14</v>
      </c>
      <c r="B10" s="65"/>
      <c r="C10" s="65"/>
      <c r="D10" s="65"/>
      <c r="E10" s="65"/>
    </row>
    <row r="11" spans="1:5" ht="28.9" customHeight="1" x14ac:dyDescent="0.25">
      <c r="A11" s="53" t="s">
        <v>26</v>
      </c>
      <c r="B11" s="53"/>
      <c r="C11" s="53"/>
      <c r="D11" s="53"/>
      <c r="E11" s="53"/>
    </row>
    <row r="12" spans="1:5" x14ac:dyDescent="0.25">
      <c r="A12" s="57" t="s">
        <v>15</v>
      </c>
      <c r="B12" s="57"/>
      <c r="C12" s="57"/>
      <c r="D12" s="57"/>
      <c r="E12" s="57"/>
    </row>
    <row r="13" spans="1:5" ht="18" customHeight="1" x14ac:dyDescent="0.25">
      <c r="A13" s="53" t="s">
        <v>22</v>
      </c>
      <c r="B13" s="53"/>
      <c r="C13" s="53"/>
      <c r="D13" s="53"/>
      <c r="E13" s="53"/>
    </row>
    <row r="14" spans="1:5" x14ac:dyDescent="0.25">
      <c r="A14" s="57" t="s">
        <v>2</v>
      </c>
      <c r="B14" s="57"/>
      <c r="C14" s="57"/>
      <c r="D14" s="57"/>
      <c r="E14" s="57"/>
    </row>
    <row r="15" spans="1:5" ht="23.25" customHeight="1" x14ac:dyDescent="0.25">
      <c r="A15" s="53" t="s">
        <v>55</v>
      </c>
      <c r="B15" s="53"/>
      <c r="C15" s="53"/>
      <c r="D15" s="53"/>
      <c r="E15" s="53"/>
    </row>
    <row r="16" spans="1:5" x14ac:dyDescent="0.25">
      <c r="A16" s="57" t="s">
        <v>16</v>
      </c>
      <c r="B16" s="57"/>
      <c r="C16" s="57"/>
      <c r="D16" s="57"/>
      <c r="E16" s="57"/>
    </row>
    <row r="17" spans="1:7" ht="31.5" customHeight="1" x14ac:dyDescent="0.25">
      <c r="A17" s="53" t="s">
        <v>17</v>
      </c>
      <c r="B17" s="53"/>
      <c r="C17" s="53"/>
      <c r="D17" s="53"/>
      <c r="E17" s="53"/>
    </row>
    <row r="18" spans="1:7" ht="60" customHeight="1" x14ac:dyDescent="0.25">
      <c r="A18" s="53" t="s">
        <v>27</v>
      </c>
      <c r="B18" s="53"/>
      <c r="C18" s="53"/>
      <c r="D18" s="53"/>
      <c r="E18" s="53"/>
    </row>
    <row r="19" spans="1:7" ht="33" customHeight="1" x14ac:dyDescent="0.25">
      <c r="A19" s="58" t="s">
        <v>28</v>
      </c>
      <c r="B19" s="58"/>
      <c r="C19" s="58"/>
      <c r="D19" s="58"/>
      <c r="E19" s="58"/>
    </row>
    <row r="20" spans="1:7" x14ac:dyDescent="0.25">
      <c r="A20" s="58"/>
      <c r="B20" s="58"/>
      <c r="C20" s="58"/>
      <c r="D20" s="58"/>
      <c r="E20" s="58"/>
      <c r="F20" s="1">
        <f>3852.9+1435.5</f>
        <v>5288.4</v>
      </c>
      <c r="G20" s="1">
        <v>3</v>
      </c>
    </row>
    <row r="21" spans="1:7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7" ht="38.25" x14ac:dyDescent="0.25">
      <c r="A22" s="19" t="s">
        <v>44</v>
      </c>
      <c r="B22" s="44" t="s">
        <v>34</v>
      </c>
      <c r="C22" s="2" t="s">
        <v>4</v>
      </c>
      <c r="D22" s="2">
        <v>15.43</v>
      </c>
      <c r="E22" s="5">
        <f>D22*F20*G20</f>
        <v>244800.03599999996</v>
      </c>
      <c r="G22" s="7"/>
    </row>
    <row r="23" spans="1:7" x14ac:dyDescent="0.25">
      <c r="A23" s="4" t="s">
        <v>43</v>
      </c>
      <c r="B23" s="45" t="s">
        <v>23</v>
      </c>
      <c r="C23" s="16" t="s">
        <v>4</v>
      </c>
      <c r="D23" s="16">
        <v>6.06</v>
      </c>
      <c r="E23" s="5">
        <f>D23*F20*G20</f>
        <v>96143.111999999979</v>
      </c>
      <c r="G23" s="7"/>
    </row>
    <row r="24" spans="1:7" ht="25.5" x14ac:dyDescent="0.25">
      <c r="A24" s="4" t="s">
        <v>53</v>
      </c>
      <c r="B24" s="44" t="s">
        <v>54</v>
      </c>
      <c r="C24" s="2" t="s">
        <v>30</v>
      </c>
      <c r="D24" s="2"/>
      <c r="E24" s="5">
        <v>0</v>
      </c>
      <c r="G24" s="7"/>
    </row>
    <row r="25" spans="1:7" ht="15.75" x14ac:dyDescent="0.25">
      <c r="A25" s="48" t="s">
        <v>49</v>
      </c>
      <c r="B25" s="44" t="s">
        <v>67</v>
      </c>
      <c r="C25" s="2" t="s">
        <v>30</v>
      </c>
      <c r="D25" s="2"/>
      <c r="E25" s="5">
        <v>13624.83</v>
      </c>
      <c r="G25" s="7"/>
    </row>
    <row r="26" spans="1:7" x14ac:dyDescent="0.25">
      <c r="A26" s="4" t="s">
        <v>51</v>
      </c>
      <c r="B26" s="44" t="s">
        <v>67</v>
      </c>
      <c r="C26" s="2" t="s">
        <v>30</v>
      </c>
      <c r="D26" s="2"/>
      <c r="E26" s="5">
        <v>3118.65</v>
      </c>
      <c r="G26" s="7"/>
    </row>
    <row r="27" spans="1:7" x14ac:dyDescent="0.25">
      <c r="A27" s="4" t="s">
        <v>50</v>
      </c>
      <c r="B27" s="44" t="s">
        <v>67</v>
      </c>
      <c r="C27" s="2" t="s">
        <v>30</v>
      </c>
      <c r="D27" s="2"/>
      <c r="E27" s="5">
        <v>4976.1000000000004</v>
      </c>
      <c r="G27" s="7"/>
    </row>
    <row r="28" spans="1:7" x14ac:dyDescent="0.25">
      <c r="A28" s="4" t="s">
        <v>48</v>
      </c>
      <c r="B28" s="44" t="s">
        <v>67</v>
      </c>
      <c r="C28" s="2" t="s">
        <v>30</v>
      </c>
      <c r="D28" s="2"/>
      <c r="E28" s="5">
        <v>0</v>
      </c>
      <c r="G28" s="7"/>
    </row>
    <row r="29" spans="1:7" ht="16.5" customHeight="1" x14ac:dyDescent="0.25">
      <c r="A29" s="4" t="s">
        <v>39</v>
      </c>
      <c r="B29" s="44" t="s">
        <v>67</v>
      </c>
      <c r="C29" s="2" t="s">
        <v>30</v>
      </c>
      <c r="D29" s="2"/>
      <c r="E29" s="5">
        <v>6960.7</v>
      </c>
      <c r="G29" s="7"/>
    </row>
    <row r="30" spans="1:7" s="40" customFormat="1" x14ac:dyDescent="0.25">
      <c r="A30" s="36" t="s">
        <v>68</v>
      </c>
      <c r="B30" s="46" t="s">
        <v>67</v>
      </c>
      <c r="C30" s="38" t="s">
        <v>30</v>
      </c>
      <c r="D30" s="38"/>
      <c r="E30" s="39">
        <v>27400</v>
      </c>
    </row>
    <row r="31" spans="1:7" s="40" customFormat="1" x14ac:dyDescent="0.25">
      <c r="A31" s="36" t="s">
        <v>71</v>
      </c>
      <c r="B31" s="46" t="s">
        <v>69</v>
      </c>
      <c r="C31" s="38" t="s">
        <v>52</v>
      </c>
      <c r="D31" s="38">
        <v>9.33</v>
      </c>
      <c r="E31" s="39">
        <f>D31*260.07</f>
        <v>2426.4531000000002</v>
      </c>
    </row>
    <row r="32" spans="1:7" s="40" customFormat="1" x14ac:dyDescent="0.25">
      <c r="A32" s="36" t="s">
        <v>70</v>
      </c>
      <c r="B32" s="46" t="s">
        <v>69</v>
      </c>
      <c r="C32" s="38"/>
      <c r="D32" s="38">
        <v>1</v>
      </c>
      <c r="E32" s="39">
        <f t="shared" ref="E32" si="0">D32*260.07</f>
        <v>260.07</v>
      </c>
    </row>
    <row r="33" spans="1:7" x14ac:dyDescent="0.25">
      <c r="A33" s="49"/>
      <c r="B33" s="47"/>
      <c r="C33" s="2"/>
      <c r="D33" s="2"/>
      <c r="E33" s="5"/>
      <c r="G33" s="7"/>
    </row>
    <row r="34" spans="1:7" s="6" customFormat="1" x14ac:dyDescent="0.25">
      <c r="A34" s="23" t="s">
        <v>31</v>
      </c>
      <c r="B34" s="24"/>
      <c r="C34" s="24"/>
      <c r="D34" s="20"/>
      <c r="E34" s="25">
        <f>SUM(E22:E33)</f>
        <v>399709.95109999995</v>
      </c>
    </row>
    <row r="36" spans="1:7" ht="33" customHeight="1" x14ac:dyDescent="0.25">
      <c r="A36" s="59" t="s">
        <v>72</v>
      </c>
      <c r="B36" s="59"/>
      <c r="C36" s="59"/>
      <c r="D36" s="59"/>
      <c r="E36" s="59"/>
    </row>
    <row r="37" spans="1:7" ht="33.75" customHeight="1" x14ac:dyDescent="0.25">
      <c r="A37" s="53" t="s">
        <v>21</v>
      </c>
      <c r="B37" s="53"/>
      <c r="C37" s="53"/>
      <c r="D37" s="53"/>
      <c r="E37" s="53"/>
    </row>
    <row r="38" spans="1:7" x14ac:dyDescent="0.25">
      <c r="A38" s="53" t="s">
        <v>20</v>
      </c>
      <c r="B38" s="53"/>
      <c r="C38" s="53"/>
      <c r="D38" s="53"/>
      <c r="E38" s="53"/>
    </row>
    <row r="39" spans="1:7" ht="32.25" customHeight="1" x14ac:dyDescent="0.25">
      <c r="A39" s="53" t="s">
        <v>33</v>
      </c>
      <c r="B39" s="53"/>
      <c r="C39" s="53"/>
      <c r="D39" s="53"/>
      <c r="E39" s="53"/>
    </row>
    <row r="40" spans="1:7" x14ac:dyDescent="0.25">
      <c r="A40" s="56" t="s">
        <v>5</v>
      </c>
      <c r="B40" s="56"/>
      <c r="C40" s="56"/>
      <c r="D40" s="56"/>
      <c r="E40" s="56"/>
    </row>
    <row r="41" spans="1:7" x14ac:dyDescent="0.25">
      <c r="A41" s="53" t="s">
        <v>18</v>
      </c>
      <c r="B41" s="53"/>
      <c r="C41" s="53"/>
      <c r="D41" s="53"/>
      <c r="E41" s="53"/>
    </row>
    <row r="42" spans="1:7" x14ac:dyDescent="0.25">
      <c r="A42" s="54" t="s">
        <v>57</v>
      </c>
      <c r="B42" s="54"/>
      <c r="C42" s="54"/>
      <c r="D42" s="54"/>
      <c r="E42" s="54"/>
    </row>
    <row r="43" spans="1:7" x14ac:dyDescent="0.25">
      <c r="B43" s="55" t="s">
        <v>19</v>
      </c>
      <c r="C43" s="55"/>
      <c r="D43" s="55"/>
      <c r="E43" s="33" t="s">
        <v>6</v>
      </c>
    </row>
    <row r="44" spans="1:7" x14ac:dyDescent="0.25">
      <c r="A44" s="31"/>
      <c r="B44" s="31"/>
      <c r="C44" s="31"/>
      <c r="D44" s="31"/>
      <c r="E44" s="31"/>
    </row>
    <row r="45" spans="1:7" x14ac:dyDescent="0.25">
      <c r="A45" s="54" t="s">
        <v>32</v>
      </c>
      <c r="B45" s="54"/>
      <c r="C45" s="54"/>
      <c r="D45" s="54"/>
      <c r="E45" s="54"/>
    </row>
    <row r="46" spans="1:7" x14ac:dyDescent="0.25">
      <c r="B46" s="55" t="s">
        <v>19</v>
      </c>
      <c r="C46" s="55"/>
      <c r="D46" s="55"/>
      <c r="E46" s="33" t="s">
        <v>6</v>
      </c>
    </row>
    <row r="47" spans="1:7" x14ac:dyDescent="0.25">
      <c r="A47" s="1" t="s">
        <v>40</v>
      </c>
    </row>
    <row r="48" spans="1:7" x14ac:dyDescent="0.25">
      <c r="A48" s="6" t="s">
        <v>35</v>
      </c>
    </row>
    <row r="49" spans="1:2" x14ac:dyDescent="0.25">
      <c r="A49" s="6" t="s">
        <v>42</v>
      </c>
      <c r="B49" s="8">
        <f>'1кв'!B56</f>
        <v>308188.35200000001</v>
      </c>
    </row>
    <row r="50" spans="1:2" ht="19.149999999999999" customHeight="1" x14ac:dyDescent="0.25">
      <c r="A50" s="34" t="s">
        <v>73</v>
      </c>
      <c r="B50" s="9"/>
    </row>
    <row r="51" spans="1:2" x14ac:dyDescent="0.25">
      <c r="A51" s="1" t="s">
        <v>37</v>
      </c>
      <c r="B51" s="9">
        <v>328280.27</v>
      </c>
    </row>
    <row r="52" spans="1:2" x14ac:dyDescent="0.25">
      <c r="A52" s="1" t="s">
        <v>38</v>
      </c>
      <c r="B52" s="27">
        <v>117719.69</v>
      </c>
    </row>
    <row r="53" spans="1:2" x14ac:dyDescent="0.25">
      <c r="A53" s="1" t="s">
        <v>46</v>
      </c>
      <c r="B53" s="21">
        <f>350*3</f>
        <v>1050</v>
      </c>
    </row>
    <row r="54" spans="1:2" x14ac:dyDescent="0.25">
      <c r="A54" s="1" t="s">
        <v>45</v>
      </c>
      <c r="B54" s="22">
        <f>3*330</f>
        <v>990</v>
      </c>
    </row>
    <row r="55" spans="1:2" x14ac:dyDescent="0.25">
      <c r="A55" s="1" t="s">
        <v>47</v>
      </c>
      <c r="B55" s="22">
        <f>3*300</f>
        <v>900</v>
      </c>
    </row>
    <row r="56" spans="1:2" ht="30" x14ac:dyDescent="0.25">
      <c r="A56" s="34" t="s">
        <v>41</v>
      </c>
      <c r="B56" s="9">
        <f>E34</f>
        <v>399709.95109999995</v>
      </c>
    </row>
    <row r="57" spans="1:2" x14ac:dyDescent="0.25">
      <c r="A57" s="10" t="s">
        <v>36</v>
      </c>
      <c r="B57" s="12">
        <f>B49+B51+B52+B53+B54+B55-B56</f>
        <v>357418.36089999997</v>
      </c>
    </row>
    <row r="60" spans="1:2" x14ac:dyDescent="0.25">
      <c r="B60" s="7"/>
    </row>
  </sheetData>
  <mergeCells count="28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42:E42"/>
    <mergeCell ref="B43:D43"/>
    <mergeCell ref="A45:E45"/>
    <mergeCell ref="B46:D46"/>
    <mergeCell ref="A36:E36"/>
    <mergeCell ref="A37:E37"/>
    <mergeCell ref="A38:E38"/>
    <mergeCell ref="A39:E39"/>
    <mergeCell ref="A40:E40"/>
    <mergeCell ref="A41:E41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view="pageBreakPreview" topLeftCell="A25" zoomScaleSheetLayoutView="100" workbookViewId="0">
      <selection activeCell="D31" sqref="D31:D33"/>
    </sheetView>
  </sheetViews>
  <sheetFormatPr defaultColWidth="9.140625" defaultRowHeight="15" x14ac:dyDescent="0.25"/>
  <cols>
    <col min="1" max="1" width="35.5703125" style="1" customWidth="1"/>
    <col min="2" max="2" width="20.28515625" style="1" customWidth="1"/>
    <col min="3" max="3" width="11.140625" style="1" customWidth="1"/>
    <col min="4" max="4" width="15.28515625" style="1" customWidth="1"/>
    <col min="5" max="5" width="14.140625" style="1" customWidth="1"/>
    <col min="6" max="6" width="13.5703125" style="1" customWidth="1"/>
    <col min="7" max="7" width="13.28515625" style="1" bestFit="1" customWidth="1"/>
    <col min="8" max="8" width="12.28515625" style="1" customWidth="1"/>
    <col min="9" max="16384" width="9.140625" style="1"/>
  </cols>
  <sheetData>
    <row r="1" spans="1:5" x14ac:dyDescent="0.25">
      <c r="A1" s="60" t="s">
        <v>11</v>
      </c>
      <c r="B1" s="60"/>
      <c r="C1" s="60"/>
      <c r="D1" s="60"/>
      <c r="E1" s="60"/>
    </row>
    <row r="2" spans="1:5" ht="31.5" customHeight="1" x14ac:dyDescent="0.25">
      <c r="A2" s="61" t="s">
        <v>12</v>
      </c>
      <c r="B2" s="62"/>
      <c r="C2" s="62"/>
      <c r="D2" s="62"/>
      <c r="E2" s="62"/>
    </row>
    <row r="3" spans="1:5" x14ac:dyDescent="0.25">
      <c r="A3" s="61" t="s">
        <v>74</v>
      </c>
      <c r="B3" s="61"/>
      <c r="C3" s="61"/>
      <c r="D3" s="61"/>
      <c r="E3" s="61"/>
    </row>
    <row r="4" spans="1:5" x14ac:dyDescent="0.25">
      <c r="A4" s="28" t="s">
        <v>13</v>
      </c>
      <c r="B4" s="3"/>
      <c r="C4" s="3"/>
      <c r="D4" s="35"/>
      <c r="E4" s="32" t="s">
        <v>75</v>
      </c>
    </row>
    <row r="5" spans="1:5" x14ac:dyDescent="0.25">
      <c r="A5" s="31"/>
      <c r="B5" s="3"/>
      <c r="C5" s="3"/>
      <c r="D5" s="3"/>
      <c r="E5" s="3"/>
    </row>
    <row r="6" spans="1:5" x14ac:dyDescent="0.25">
      <c r="A6" s="53" t="s">
        <v>0</v>
      </c>
      <c r="B6" s="53"/>
      <c r="C6" s="53"/>
      <c r="D6" s="53"/>
      <c r="E6" s="53"/>
    </row>
    <row r="7" spans="1:5" x14ac:dyDescent="0.25">
      <c r="A7" s="63" t="s">
        <v>24</v>
      </c>
      <c r="B7" s="63"/>
      <c r="C7" s="63"/>
      <c r="D7" s="63"/>
      <c r="E7" s="63"/>
    </row>
    <row r="8" spans="1:5" x14ac:dyDescent="0.25">
      <c r="A8" s="64" t="s">
        <v>1</v>
      </c>
      <c r="B8" s="64"/>
      <c r="C8" s="64"/>
      <c r="D8" s="64"/>
      <c r="E8" s="64"/>
    </row>
    <row r="9" spans="1:5" ht="22.5" customHeight="1" x14ac:dyDescent="0.25">
      <c r="A9" s="53" t="s">
        <v>25</v>
      </c>
      <c r="B9" s="53"/>
      <c r="C9" s="53"/>
      <c r="D9" s="53"/>
      <c r="E9" s="53"/>
    </row>
    <row r="10" spans="1:5" ht="25.5" customHeight="1" x14ac:dyDescent="0.25">
      <c r="A10" s="65" t="s">
        <v>14</v>
      </c>
      <c r="B10" s="65"/>
      <c r="C10" s="65"/>
      <c r="D10" s="65"/>
      <c r="E10" s="65"/>
    </row>
    <row r="11" spans="1:5" ht="33.75" customHeight="1" x14ac:dyDescent="0.25">
      <c r="A11" s="53" t="s">
        <v>26</v>
      </c>
      <c r="B11" s="53"/>
      <c r="C11" s="53"/>
      <c r="D11" s="53"/>
      <c r="E11" s="53"/>
    </row>
    <row r="12" spans="1:5" x14ac:dyDescent="0.25">
      <c r="A12" s="57" t="s">
        <v>15</v>
      </c>
      <c r="B12" s="57"/>
      <c r="C12" s="57"/>
      <c r="D12" s="57"/>
      <c r="E12" s="57"/>
    </row>
    <row r="13" spans="1:5" ht="18" customHeight="1" x14ac:dyDescent="0.25">
      <c r="A13" s="53" t="s">
        <v>22</v>
      </c>
      <c r="B13" s="53"/>
      <c r="C13" s="53"/>
      <c r="D13" s="53"/>
      <c r="E13" s="53"/>
    </row>
    <row r="14" spans="1:5" x14ac:dyDescent="0.25">
      <c r="A14" s="57" t="s">
        <v>2</v>
      </c>
      <c r="B14" s="57"/>
      <c r="C14" s="57"/>
      <c r="D14" s="57"/>
      <c r="E14" s="57"/>
    </row>
    <row r="15" spans="1:5" ht="23.25" customHeight="1" x14ac:dyDescent="0.25">
      <c r="A15" s="53" t="s">
        <v>55</v>
      </c>
      <c r="B15" s="53"/>
      <c r="C15" s="53"/>
      <c r="D15" s="53"/>
      <c r="E15" s="53"/>
    </row>
    <row r="16" spans="1:5" x14ac:dyDescent="0.25">
      <c r="A16" s="57" t="s">
        <v>16</v>
      </c>
      <c r="B16" s="57"/>
      <c r="C16" s="57"/>
      <c r="D16" s="57"/>
      <c r="E16" s="57"/>
    </row>
    <row r="17" spans="1:7" ht="31.5" customHeight="1" x14ac:dyDescent="0.25">
      <c r="A17" s="53" t="s">
        <v>17</v>
      </c>
      <c r="B17" s="53"/>
      <c r="C17" s="53"/>
      <c r="D17" s="53"/>
      <c r="E17" s="53"/>
    </row>
    <row r="18" spans="1:7" ht="60" customHeight="1" x14ac:dyDescent="0.25">
      <c r="A18" s="53" t="s">
        <v>27</v>
      </c>
      <c r="B18" s="53"/>
      <c r="C18" s="53"/>
      <c r="D18" s="53"/>
      <c r="E18" s="53"/>
    </row>
    <row r="19" spans="1:7" ht="33" customHeight="1" x14ac:dyDescent="0.25">
      <c r="A19" s="58" t="s">
        <v>28</v>
      </c>
      <c r="B19" s="58"/>
      <c r="C19" s="58"/>
      <c r="D19" s="58"/>
      <c r="E19" s="58"/>
    </row>
    <row r="20" spans="1:7" x14ac:dyDescent="0.25">
      <c r="A20" s="58"/>
      <c r="B20" s="58"/>
      <c r="C20" s="58"/>
      <c r="D20" s="58"/>
      <c r="E20" s="58"/>
      <c r="F20" s="1">
        <f>3862.7+1435.5</f>
        <v>5298.2</v>
      </c>
      <c r="G20" s="1">
        <v>3</v>
      </c>
    </row>
    <row r="21" spans="1:7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7" ht="38.25" x14ac:dyDescent="0.25">
      <c r="A22" s="19" t="s">
        <v>44</v>
      </c>
      <c r="B22" s="44" t="s">
        <v>34</v>
      </c>
      <c r="C22" s="2" t="s">
        <v>4</v>
      </c>
      <c r="D22" s="2">
        <v>16.95</v>
      </c>
      <c r="E22" s="5">
        <f>D22*F20*G20</f>
        <v>269413.46999999997</v>
      </c>
      <c r="G22" s="7"/>
    </row>
    <row r="23" spans="1:7" x14ac:dyDescent="0.25">
      <c r="A23" s="4" t="s">
        <v>43</v>
      </c>
      <c r="B23" s="45" t="s">
        <v>23</v>
      </c>
      <c r="C23" s="16" t="s">
        <v>4</v>
      </c>
      <c r="D23" s="16">
        <v>6.51</v>
      </c>
      <c r="E23" s="5">
        <f>D23*F20*G20</f>
        <v>103473.84599999999</v>
      </c>
      <c r="G23" s="7"/>
    </row>
    <row r="24" spans="1:7" ht="25.5" x14ac:dyDescent="0.25">
      <c r="A24" s="4" t="s">
        <v>53</v>
      </c>
      <c r="B24" s="44" t="s">
        <v>54</v>
      </c>
      <c r="C24" s="2" t="s">
        <v>30</v>
      </c>
      <c r="D24" s="2"/>
      <c r="E24" s="5">
        <v>0</v>
      </c>
      <c r="G24" s="7"/>
    </row>
    <row r="25" spans="1:7" ht="15.75" x14ac:dyDescent="0.25">
      <c r="A25" s="48" t="s">
        <v>49</v>
      </c>
      <c r="B25" s="44" t="s">
        <v>76</v>
      </c>
      <c r="C25" s="2" t="s">
        <v>30</v>
      </c>
      <c r="D25" s="2"/>
      <c r="E25" s="5">
        <v>14928.72</v>
      </c>
      <c r="G25" s="7"/>
    </row>
    <row r="26" spans="1:7" x14ac:dyDescent="0.25">
      <c r="A26" s="4" t="s">
        <v>51</v>
      </c>
      <c r="B26" s="44" t="s">
        <v>76</v>
      </c>
      <c r="C26" s="2" t="s">
        <v>30</v>
      </c>
      <c r="D26" s="2"/>
      <c r="E26" s="5">
        <v>3314.7</v>
      </c>
      <c r="G26" s="7"/>
    </row>
    <row r="27" spans="1:7" x14ac:dyDescent="0.25">
      <c r="A27" s="4" t="s">
        <v>50</v>
      </c>
      <c r="B27" s="44" t="s">
        <v>76</v>
      </c>
      <c r="C27" s="2" t="s">
        <v>30</v>
      </c>
      <c r="D27" s="2"/>
      <c r="E27" s="5">
        <v>4121.1400000000003</v>
      </c>
      <c r="G27" s="7"/>
    </row>
    <row r="28" spans="1:7" x14ac:dyDescent="0.25">
      <c r="A28" s="4" t="s">
        <v>48</v>
      </c>
      <c r="B28" s="44" t="s">
        <v>76</v>
      </c>
      <c r="C28" s="2" t="s">
        <v>30</v>
      </c>
      <c r="D28" s="2"/>
      <c r="E28" s="5">
        <v>0</v>
      </c>
      <c r="G28" s="7"/>
    </row>
    <row r="29" spans="1:7" ht="16.5" customHeight="1" x14ac:dyDescent="0.25">
      <c r="A29" s="4" t="s">
        <v>39</v>
      </c>
      <c r="B29" s="44" t="s">
        <v>76</v>
      </c>
      <c r="C29" s="2" t="s">
        <v>30</v>
      </c>
      <c r="D29" s="2"/>
      <c r="E29" s="5">
        <v>6535.75</v>
      </c>
      <c r="G29" s="7"/>
    </row>
    <row r="30" spans="1:7" ht="16.5" customHeight="1" x14ac:dyDescent="0.25">
      <c r="A30" s="4" t="s">
        <v>85</v>
      </c>
      <c r="B30" s="44" t="s">
        <v>76</v>
      </c>
      <c r="C30" s="2" t="s">
        <v>30</v>
      </c>
      <c r="D30" s="2"/>
      <c r="E30" s="5">
        <v>2220</v>
      </c>
      <c r="G30" s="7"/>
    </row>
    <row r="31" spans="1:7" s="40" customFormat="1" x14ac:dyDescent="0.25">
      <c r="A31" s="36" t="s">
        <v>78</v>
      </c>
      <c r="B31" s="46" t="s">
        <v>81</v>
      </c>
      <c r="C31" s="38" t="s">
        <v>52</v>
      </c>
      <c r="D31" s="38">
        <v>2</v>
      </c>
      <c r="E31" s="5">
        <f>D31*286.24</f>
        <v>572.48</v>
      </c>
    </row>
    <row r="32" spans="1:7" s="40" customFormat="1" x14ac:dyDescent="0.25">
      <c r="A32" s="36" t="s">
        <v>79</v>
      </c>
      <c r="B32" s="46" t="s">
        <v>81</v>
      </c>
      <c r="C32" s="38" t="s">
        <v>52</v>
      </c>
      <c r="D32" s="38">
        <v>16</v>
      </c>
      <c r="E32" s="5">
        <f t="shared" ref="E32:E33" si="0">D32*286.24</f>
        <v>4579.84</v>
      </c>
    </row>
    <row r="33" spans="1:7" s="40" customFormat="1" x14ac:dyDescent="0.25">
      <c r="A33" s="36" t="s">
        <v>80</v>
      </c>
      <c r="B33" s="46" t="s">
        <v>82</v>
      </c>
      <c r="C33" s="38" t="s">
        <v>52</v>
      </c>
      <c r="D33" s="38">
        <v>2</v>
      </c>
      <c r="E33" s="5">
        <f t="shared" si="0"/>
        <v>572.48</v>
      </c>
    </row>
    <row r="34" spans="1:7" x14ac:dyDescent="0.25">
      <c r="A34" s="49"/>
      <c r="B34" s="47"/>
      <c r="C34" s="2"/>
      <c r="D34" s="2"/>
      <c r="E34" s="5"/>
      <c r="G34" s="7"/>
    </row>
    <row r="35" spans="1:7" s="6" customFormat="1" x14ac:dyDescent="0.25">
      <c r="A35" s="23" t="s">
        <v>31</v>
      </c>
      <c r="B35" s="24"/>
      <c r="C35" s="24"/>
      <c r="D35" s="20"/>
      <c r="E35" s="25">
        <f>SUM(E22:E34)</f>
        <v>409732.42599999998</v>
      </c>
    </row>
    <row r="37" spans="1:7" ht="33" customHeight="1" x14ac:dyDescent="0.25">
      <c r="A37" s="59" t="s">
        <v>83</v>
      </c>
      <c r="B37" s="59"/>
      <c r="C37" s="59"/>
      <c r="D37" s="59"/>
      <c r="E37" s="59"/>
    </row>
    <row r="38" spans="1:7" ht="33.75" customHeight="1" x14ac:dyDescent="0.25">
      <c r="A38" s="53" t="s">
        <v>21</v>
      </c>
      <c r="B38" s="53"/>
      <c r="C38" s="53"/>
      <c r="D38" s="53"/>
      <c r="E38" s="53"/>
    </row>
    <row r="39" spans="1:7" x14ac:dyDescent="0.25">
      <c r="A39" s="53" t="s">
        <v>20</v>
      </c>
      <c r="B39" s="53"/>
      <c r="C39" s="53"/>
      <c r="D39" s="53"/>
      <c r="E39" s="53"/>
    </row>
    <row r="40" spans="1:7" ht="32.25" customHeight="1" x14ac:dyDescent="0.25">
      <c r="A40" s="53" t="s">
        <v>33</v>
      </c>
      <c r="B40" s="53"/>
      <c r="C40" s="53"/>
      <c r="D40" s="53"/>
      <c r="E40" s="53"/>
    </row>
    <row r="41" spans="1:7" x14ac:dyDescent="0.25">
      <c r="A41" s="56" t="s">
        <v>5</v>
      </c>
      <c r="B41" s="56"/>
      <c r="C41" s="56"/>
      <c r="D41" s="56"/>
      <c r="E41" s="56"/>
    </row>
    <row r="42" spans="1:7" x14ac:dyDescent="0.25">
      <c r="A42" s="53" t="s">
        <v>18</v>
      </c>
      <c r="B42" s="53"/>
      <c r="C42" s="53"/>
      <c r="D42" s="53"/>
      <c r="E42" s="53"/>
    </row>
    <row r="43" spans="1:7" x14ac:dyDescent="0.25">
      <c r="A43" s="54" t="s">
        <v>57</v>
      </c>
      <c r="B43" s="54"/>
      <c r="C43" s="54"/>
      <c r="D43" s="54"/>
      <c r="E43" s="54"/>
    </row>
    <row r="44" spans="1:7" x14ac:dyDescent="0.25">
      <c r="B44" s="55" t="s">
        <v>19</v>
      </c>
      <c r="C44" s="55"/>
      <c r="D44" s="55"/>
      <c r="E44" s="42" t="s">
        <v>6</v>
      </c>
    </row>
    <row r="45" spans="1:7" x14ac:dyDescent="0.25">
      <c r="A45" s="31"/>
      <c r="B45" s="31"/>
      <c r="C45" s="31"/>
      <c r="D45" s="31"/>
      <c r="E45" s="31"/>
    </row>
    <row r="46" spans="1:7" x14ac:dyDescent="0.25">
      <c r="A46" s="54" t="s">
        <v>32</v>
      </c>
      <c r="B46" s="54"/>
      <c r="C46" s="54"/>
      <c r="D46" s="54"/>
      <c r="E46" s="54"/>
    </row>
    <row r="47" spans="1:7" x14ac:dyDescent="0.25">
      <c r="B47" s="55" t="s">
        <v>19</v>
      </c>
      <c r="C47" s="55"/>
      <c r="D47" s="55"/>
      <c r="E47" s="42" t="s">
        <v>6</v>
      </c>
    </row>
    <row r="48" spans="1:7" x14ac:dyDescent="0.25">
      <c r="A48" s="50" t="s">
        <v>77</v>
      </c>
    </row>
    <row r="49" spans="1:2" x14ac:dyDescent="0.25">
      <c r="A49" s="6" t="s">
        <v>35</v>
      </c>
    </row>
    <row r="50" spans="1:2" x14ac:dyDescent="0.25">
      <c r="A50" s="6" t="s">
        <v>42</v>
      </c>
      <c r="B50" s="8">
        <f>'2кв'!B57</f>
        <v>357418.36089999997</v>
      </c>
    </row>
    <row r="51" spans="1:2" ht="19.149999999999999" customHeight="1" x14ac:dyDescent="0.25">
      <c r="A51" s="43" t="s">
        <v>84</v>
      </c>
      <c r="B51" s="9"/>
    </row>
    <row r="52" spans="1:2" x14ac:dyDescent="0.25">
      <c r="A52" s="1" t="s">
        <v>37</v>
      </c>
      <c r="B52" s="9">
        <v>314706.78999999998</v>
      </c>
    </row>
    <row r="53" spans="1:2" x14ac:dyDescent="0.25">
      <c r="A53" s="1" t="s">
        <v>38</v>
      </c>
      <c r="B53" s="27">
        <v>124212.14</v>
      </c>
    </row>
    <row r="54" spans="1:2" x14ac:dyDescent="0.25">
      <c r="A54" s="1" t="s">
        <v>46</v>
      </c>
      <c r="B54" s="21">
        <f>350*2</f>
        <v>700</v>
      </c>
    </row>
    <row r="55" spans="1:2" x14ac:dyDescent="0.25">
      <c r="A55" s="1" t="s">
        <v>45</v>
      </c>
      <c r="B55" s="21">
        <f>2*330</f>
        <v>660</v>
      </c>
    </row>
    <row r="56" spans="1:2" ht="30" x14ac:dyDescent="0.25">
      <c r="A56" s="43" t="s">
        <v>41</v>
      </c>
      <c r="B56" s="9">
        <f>E35</f>
        <v>409732.42599999998</v>
      </c>
    </row>
    <row r="57" spans="1:2" x14ac:dyDescent="0.25">
      <c r="A57" s="10" t="s">
        <v>36</v>
      </c>
      <c r="B57" s="12">
        <f>B50+B52+B53+B54+B55-B56</f>
        <v>387964.86490000004</v>
      </c>
    </row>
    <row r="60" spans="1:2" x14ac:dyDescent="0.25">
      <c r="B60" s="7"/>
    </row>
  </sheetData>
  <mergeCells count="28">
    <mergeCell ref="A43:E43"/>
    <mergeCell ref="B44:D44"/>
    <mergeCell ref="A46:E46"/>
    <mergeCell ref="B47:D47"/>
    <mergeCell ref="A37:E37"/>
    <mergeCell ref="A38:E38"/>
    <mergeCell ref="A39:E39"/>
    <mergeCell ref="A40:E40"/>
    <mergeCell ref="A41:E41"/>
    <mergeCell ref="A42:E42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view="pageBreakPreview" topLeftCell="A46" zoomScaleSheetLayoutView="100" workbookViewId="0">
      <selection activeCell="A31" sqref="A31"/>
    </sheetView>
  </sheetViews>
  <sheetFormatPr defaultColWidth="9.140625" defaultRowHeight="15" x14ac:dyDescent="0.25"/>
  <cols>
    <col min="1" max="1" width="35.5703125" style="1" customWidth="1"/>
    <col min="2" max="2" width="20.28515625" style="1" customWidth="1"/>
    <col min="3" max="3" width="11.140625" style="1" customWidth="1"/>
    <col min="4" max="4" width="15.28515625" style="1" customWidth="1"/>
    <col min="5" max="5" width="14.140625" style="1" customWidth="1"/>
    <col min="6" max="6" width="13.5703125" style="1" customWidth="1"/>
    <col min="7" max="7" width="13.28515625" style="1" bestFit="1" customWidth="1"/>
    <col min="8" max="8" width="12.28515625" style="1" customWidth="1"/>
    <col min="9" max="16384" width="9.140625" style="1"/>
  </cols>
  <sheetData>
    <row r="1" spans="1:5" x14ac:dyDescent="0.25">
      <c r="A1" s="60" t="s">
        <v>11</v>
      </c>
      <c r="B1" s="60"/>
      <c r="C1" s="60"/>
      <c r="D1" s="60"/>
      <c r="E1" s="60"/>
    </row>
    <row r="2" spans="1:5" ht="31.5" customHeight="1" x14ac:dyDescent="0.25">
      <c r="A2" s="61" t="s">
        <v>12</v>
      </c>
      <c r="B2" s="62"/>
      <c r="C2" s="62"/>
      <c r="D2" s="62"/>
      <c r="E2" s="62"/>
    </row>
    <row r="3" spans="1:5" x14ac:dyDescent="0.25">
      <c r="A3" s="61" t="s">
        <v>113</v>
      </c>
      <c r="B3" s="61"/>
      <c r="C3" s="61"/>
      <c r="D3" s="61"/>
      <c r="E3" s="61"/>
    </row>
    <row r="4" spans="1:5" x14ac:dyDescent="0.25">
      <c r="A4" s="28" t="s">
        <v>13</v>
      </c>
      <c r="B4" s="3"/>
      <c r="C4" s="3"/>
      <c r="D4" s="35"/>
      <c r="E4" s="32" t="s">
        <v>114</v>
      </c>
    </row>
    <row r="5" spans="1:5" x14ac:dyDescent="0.25">
      <c r="A5" s="31"/>
      <c r="B5" s="3"/>
      <c r="C5" s="3"/>
      <c r="D5" s="3"/>
      <c r="E5" s="3"/>
    </row>
    <row r="6" spans="1:5" x14ac:dyDescent="0.25">
      <c r="A6" s="53" t="s">
        <v>0</v>
      </c>
      <c r="B6" s="53"/>
      <c r="C6" s="53"/>
      <c r="D6" s="53"/>
      <c r="E6" s="53"/>
    </row>
    <row r="7" spans="1:5" x14ac:dyDescent="0.25">
      <c r="A7" s="63" t="s">
        <v>24</v>
      </c>
      <c r="B7" s="63"/>
      <c r="C7" s="63"/>
      <c r="D7" s="63"/>
      <c r="E7" s="63"/>
    </row>
    <row r="8" spans="1:5" x14ac:dyDescent="0.25">
      <c r="A8" s="64" t="s">
        <v>1</v>
      </c>
      <c r="B8" s="64"/>
      <c r="C8" s="64"/>
      <c r="D8" s="64"/>
      <c r="E8" s="64"/>
    </row>
    <row r="9" spans="1:5" ht="22.5" customHeight="1" x14ac:dyDescent="0.25">
      <c r="A9" s="53" t="s">
        <v>25</v>
      </c>
      <c r="B9" s="53"/>
      <c r="C9" s="53"/>
      <c r="D9" s="53"/>
      <c r="E9" s="53"/>
    </row>
    <row r="10" spans="1:5" ht="25.5" customHeight="1" x14ac:dyDescent="0.25">
      <c r="A10" s="65" t="s">
        <v>14</v>
      </c>
      <c r="B10" s="65"/>
      <c r="C10" s="65"/>
      <c r="D10" s="65"/>
      <c r="E10" s="65"/>
    </row>
    <row r="11" spans="1:5" ht="33.75" customHeight="1" x14ac:dyDescent="0.25">
      <c r="A11" s="53" t="s">
        <v>26</v>
      </c>
      <c r="B11" s="53"/>
      <c r="C11" s="53"/>
      <c r="D11" s="53"/>
      <c r="E11" s="53"/>
    </row>
    <row r="12" spans="1:5" x14ac:dyDescent="0.25">
      <c r="A12" s="57" t="s">
        <v>15</v>
      </c>
      <c r="B12" s="57"/>
      <c r="C12" s="57"/>
      <c r="D12" s="57"/>
      <c r="E12" s="57"/>
    </row>
    <row r="13" spans="1:5" ht="18" customHeight="1" x14ac:dyDescent="0.25">
      <c r="A13" s="53" t="s">
        <v>22</v>
      </c>
      <c r="B13" s="53"/>
      <c r="C13" s="53"/>
      <c r="D13" s="53"/>
      <c r="E13" s="53"/>
    </row>
    <row r="14" spans="1:5" x14ac:dyDescent="0.25">
      <c r="A14" s="57" t="s">
        <v>2</v>
      </c>
      <c r="B14" s="57"/>
      <c r="C14" s="57"/>
      <c r="D14" s="57"/>
      <c r="E14" s="57"/>
    </row>
    <row r="15" spans="1:5" ht="23.25" customHeight="1" x14ac:dyDescent="0.25">
      <c r="A15" s="53" t="s">
        <v>55</v>
      </c>
      <c r="B15" s="53"/>
      <c r="C15" s="53"/>
      <c r="D15" s="53"/>
      <c r="E15" s="53"/>
    </row>
    <row r="16" spans="1:5" x14ac:dyDescent="0.25">
      <c r="A16" s="57" t="s">
        <v>16</v>
      </c>
      <c r="B16" s="57"/>
      <c r="C16" s="57"/>
      <c r="D16" s="57"/>
      <c r="E16" s="57"/>
    </row>
    <row r="17" spans="1:7" ht="31.5" customHeight="1" x14ac:dyDescent="0.25">
      <c r="A17" s="53" t="s">
        <v>17</v>
      </c>
      <c r="B17" s="53"/>
      <c r="C17" s="53"/>
      <c r="D17" s="53"/>
      <c r="E17" s="53"/>
    </row>
    <row r="18" spans="1:7" ht="60" customHeight="1" x14ac:dyDescent="0.25">
      <c r="A18" s="53" t="s">
        <v>27</v>
      </c>
      <c r="B18" s="53"/>
      <c r="C18" s="53"/>
      <c r="D18" s="53"/>
      <c r="E18" s="53"/>
    </row>
    <row r="19" spans="1:7" ht="33" customHeight="1" x14ac:dyDescent="0.25">
      <c r="A19" s="58" t="s">
        <v>28</v>
      </c>
      <c r="B19" s="58"/>
      <c r="C19" s="58"/>
      <c r="D19" s="58"/>
      <c r="E19" s="58"/>
    </row>
    <row r="20" spans="1:7" x14ac:dyDescent="0.25">
      <c r="A20" s="58"/>
      <c r="B20" s="58"/>
      <c r="C20" s="58"/>
      <c r="D20" s="58"/>
      <c r="E20" s="58"/>
      <c r="F20" s="1">
        <f>3862.7+1435.5</f>
        <v>5298.2</v>
      </c>
      <c r="G20" s="1">
        <v>3</v>
      </c>
    </row>
    <row r="21" spans="1:7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7" ht="38.25" x14ac:dyDescent="0.25">
      <c r="A22" s="19" t="s">
        <v>44</v>
      </c>
      <c r="B22" s="44" t="s">
        <v>34</v>
      </c>
      <c r="C22" s="2" t="s">
        <v>4</v>
      </c>
      <c r="D22" s="2">
        <v>16.95</v>
      </c>
      <c r="E22" s="5">
        <f>D22*F20*G20</f>
        <v>269413.46999999997</v>
      </c>
      <c r="G22" s="7"/>
    </row>
    <row r="23" spans="1:7" x14ac:dyDescent="0.25">
      <c r="A23" s="4" t="s">
        <v>43</v>
      </c>
      <c r="B23" s="45" t="s">
        <v>23</v>
      </c>
      <c r="C23" s="16" t="s">
        <v>4</v>
      </c>
      <c r="D23" s="16">
        <v>6.51</v>
      </c>
      <c r="E23" s="5">
        <f>D23*F20*G20</f>
        <v>103473.84599999999</v>
      </c>
      <c r="G23" s="7"/>
    </row>
    <row r="24" spans="1:7" ht="25.5" x14ac:dyDescent="0.25">
      <c r="A24" s="4" t="s">
        <v>53</v>
      </c>
      <c r="B24" s="44" t="s">
        <v>54</v>
      </c>
      <c r="C24" s="2" t="s">
        <v>30</v>
      </c>
      <c r="D24" s="2"/>
      <c r="E24" s="5">
        <v>0</v>
      </c>
      <c r="G24" s="7"/>
    </row>
    <row r="25" spans="1:7" ht="15.75" x14ac:dyDescent="0.25">
      <c r="A25" s="48" t="s">
        <v>49</v>
      </c>
      <c r="B25" s="44" t="s">
        <v>115</v>
      </c>
      <c r="C25" s="2" t="s">
        <v>30</v>
      </c>
      <c r="D25" s="2"/>
      <c r="E25" s="5">
        <v>14928.72</v>
      </c>
      <c r="G25" s="7"/>
    </row>
    <row r="26" spans="1:7" x14ac:dyDescent="0.25">
      <c r="A26" s="4" t="s">
        <v>51</v>
      </c>
      <c r="B26" s="44" t="s">
        <v>115</v>
      </c>
      <c r="C26" s="2" t="s">
        <v>30</v>
      </c>
      <c r="D26" s="2"/>
      <c r="E26" s="5">
        <v>3485.33</v>
      </c>
      <c r="G26" s="7"/>
    </row>
    <row r="27" spans="1:7" x14ac:dyDescent="0.25">
      <c r="A27" s="4" t="s">
        <v>50</v>
      </c>
      <c r="B27" s="44" t="s">
        <v>115</v>
      </c>
      <c r="C27" s="2" t="s">
        <v>30</v>
      </c>
      <c r="D27" s="2"/>
      <c r="E27" s="5">
        <v>6413.59</v>
      </c>
      <c r="G27" s="7"/>
    </row>
    <row r="28" spans="1:7" x14ac:dyDescent="0.25">
      <c r="A28" s="4" t="s">
        <v>48</v>
      </c>
      <c r="B28" s="44" t="s">
        <v>115</v>
      </c>
      <c r="C28" s="2" t="s">
        <v>30</v>
      </c>
      <c r="D28" s="2"/>
      <c r="E28" s="5">
        <v>112.6</v>
      </c>
      <c r="G28" s="7"/>
    </row>
    <row r="29" spans="1:7" ht="16.5" customHeight="1" x14ac:dyDescent="0.25">
      <c r="A29" s="4" t="s">
        <v>39</v>
      </c>
      <c r="B29" s="44" t="s">
        <v>115</v>
      </c>
      <c r="C29" s="2" t="s">
        <v>30</v>
      </c>
      <c r="D29" s="2"/>
      <c r="E29" s="5">
        <f>5521.07+2472.65</f>
        <v>7993.7199999999993</v>
      </c>
      <c r="G29" s="7"/>
    </row>
    <row r="30" spans="1:7" ht="16.5" customHeight="1" x14ac:dyDescent="0.25">
      <c r="A30" s="4" t="s">
        <v>116</v>
      </c>
      <c r="B30" s="44" t="s">
        <v>120</v>
      </c>
      <c r="C30" s="2" t="s">
        <v>52</v>
      </c>
      <c r="D30" s="2">
        <v>2</v>
      </c>
      <c r="E30" s="5">
        <f>D30*286.24</f>
        <v>572.48</v>
      </c>
      <c r="G30" s="7"/>
    </row>
    <row r="31" spans="1:7" s="40" customFormat="1" ht="30" x14ac:dyDescent="0.25">
      <c r="A31" s="36" t="s">
        <v>119</v>
      </c>
      <c r="B31" s="46" t="s">
        <v>120</v>
      </c>
      <c r="C31" s="38" t="s">
        <v>30</v>
      </c>
      <c r="D31" s="38"/>
      <c r="E31" s="5">
        <v>1158.5999999999999</v>
      </c>
    </row>
    <row r="32" spans="1:7" s="40" customFormat="1" ht="30" x14ac:dyDescent="0.25">
      <c r="A32" s="36" t="s">
        <v>117</v>
      </c>
      <c r="B32" s="46" t="s">
        <v>121</v>
      </c>
      <c r="C32" s="38" t="s">
        <v>52</v>
      </c>
      <c r="D32" s="38">
        <v>8</v>
      </c>
      <c r="E32" s="5">
        <f>D32*286.24</f>
        <v>2289.92</v>
      </c>
    </row>
    <row r="33" spans="1:7" s="40" customFormat="1" x14ac:dyDescent="0.25">
      <c r="A33" s="36" t="s">
        <v>118</v>
      </c>
      <c r="B33" s="46" t="s">
        <v>121</v>
      </c>
      <c r="C33" s="38" t="s">
        <v>52</v>
      </c>
      <c r="D33" s="38">
        <v>8</v>
      </c>
      <c r="E33" s="5">
        <f>D33*286.24</f>
        <v>2289.92</v>
      </c>
    </row>
    <row r="34" spans="1:7" x14ac:dyDescent="0.25">
      <c r="A34" s="49"/>
      <c r="B34" s="47"/>
      <c r="C34" s="2"/>
      <c r="D34" s="2"/>
      <c r="E34" s="5"/>
      <c r="G34" s="7"/>
    </row>
    <row r="35" spans="1:7" s="6" customFormat="1" ht="14.25" x14ac:dyDescent="0.2">
      <c r="A35" s="23" t="s">
        <v>31</v>
      </c>
      <c r="B35" s="24"/>
      <c r="C35" s="24"/>
      <c r="D35" s="103">
        <f>SUM(D30:D34)</f>
        <v>18</v>
      </c>
      <c r="E35" s="25">
        <f>SUM(E22:E34)</f>
        <v>412132.19599999988</v>
      </c>
    </row>
    <row r="37" spans="1:7" ht="33" customHeight="1" x14ac:dyDescent="0.25">
      <c r="A37" s="59" t="s">
        <v>122</v>
      </c>
      <c r="B37" s="59"/>
      <c r="C37" s="59"/>
      <c r="D37" s="59"/>
      <c r="E37" s="59"/>
    </row>
    <row r="38" spans="1:7" ht="33.75" customHeight="1" x14ac:dyDescent="0.25">
      <c r="A38" s="53" t="s">
        <v>21</v>
      </c>
      <c r="B38" s="53"/>
      <c r="C38" s="53"/>
      <c r="D38" s="53"/>
      <c r="E38" s="53"/>
    </row>
    <row r="39" spans="1:7" x14ac:dyDescent="0.25">
      <c r="A39" s="53" t="s">
        <v>20</v>
      </c>
      <c r="B39" s="53"/>
      <c r="C39" s="53"/>
      <c r="D39" s="53"/>
      <c r="E39" s="53"/>
    </row>
    <row r="40" spans="1:7" ht="32.25" customHeight="1" x14ac:dyDescent="0.25">
      <c r="A40" s="53" t="s">
        <v>33</v>
      </c>
      <c r="B40" s="53"/>
      <c r="C40" s="53"/>
      <c r="D40" s="53"/>
      <c r="E40" s="53"/>
    </row>
    <row r="41" spans="1:7" x14ac:dyDescent="0.25">
      <c r="A41" s="56" t="s">
        <v>5</v>
      </c>
      <c r="B41" s="56"/>
      <c r="C41" s="56"/>
      <c r="D41" s="56"/>
      <c r="E41" s="56"/>
    </row>
    <row r="42" spans="1:7" x14ac:dyDescent="0.25">
      <c r="A42" s="53" t="s">
        <v>18</v>
      </c>
      <c r="B42" s="53"/>
      <c r="C42" s="53"/>
      <c r="D42" s="53"/>
      <c r="E42" s="53"/>
    </row>
    <row r="43" spans="1:7" x14ac:dyDescent="0.25">
      <c r="A43" s="54" t="s">
        <v>57</v>
      </c>
      <c r="B43" s="54"/>
      <c r="C43" s="54"/>
      <c r="D43" s="54"/>
      <c r="E43" s="54"/>
    </row>
    <row r="44" spans="1:7" x14ac:dyDescent="0.25">
      <c r="B44" s="55" t="s">
        <v>19</v>
      </c>
      <c r="C44" s="55"/>
      <c r="D44" s="55"/>
      <c r="E44" s="51" t="s">
        <v>6</v>
      </c>
    </row>
    <row r="45" spans="1:7" x14ac:dyDescent="0.25">
      <c r="A45" s="31"/>
      <c r="B45" s="31"/>
      <c r="C45" s="31"/>
      <c r="D45" s="31"/>
      <c r="E45" s="31"/>
    </row>
    <row r="46" spans="1:7" x14ac:dyDescent="0.25">
      <c r="A46" s="54" t="s">
        <v>32</v>
      </c>
      <c r="B46" s="54"/>
      <c r="C46" s="54"/>
      <c r="D46" s="54"/>
      <c r="E46" s="54"/>
    </row>
    <row r="47" spans="1:7" x14ac:dyDescent="0.25">
      <c r="B47" s="55" t="s">
        <v>19</v>
      </c>
      <c r="C47" s="55"/>
      <c r="D47" s="55"/>
      <c r="E47" s="51" t="s">
        <v>6</v>
      </c>
    </row>
    <row r="48" spans="1:7" x14ac:dyDescent="0.25">
      <c r="A48" s="50" t="s">
        <v>77</v>
      </c>
    </row>
    <row r="49" spans="1:2" x14ac:dyDescent="0.25">
      <c r="A49" s="6" t="s">
        <v>35</v>
      </c>
    </row>
    <row r="50" spans="1:2" x14ac:dyDescent="0.25">
      <c r="A50" s="6" t="s">
        <v>42</v>
      </c>
      <c r="B50" s="8">
        <f>'3кв'!B57</f>
        <v>387964.86490000004</v>
      </c>
    </row>
    <row r="51" spans="1:2" ht="19.149999999999999" customHeight="1" x14ac:dyDescent="0.25">
      <c r="A51" s="52" t="s">
        <v>123</v>
      </c>
      <c r="B51" s="9"/>
    </row>
    <row r="52" spans="1:2" x14ac:dyDescent="0.25">
      <c r="A52" s="1" t="s">
        <v>37</v>
      </c>
      <c r="B52" s="9">
        <v>344673.51</v>
      </c>
    </row>
    <row r="53" spans="1:2" x14ac:dyDescent="0.25">
      <c r="A53" s="1" t="s">
        <v>38</v>
      </c>
      <c r="B53" s="27">
        <v>128099.32</v>
      </c>
    </row>
    <row r="54" spans="1:2" x14ac:dyDescent="0.25">
      <c r="B54" s="21"/>
    </row>
    <row r="55" spans="1:2" x14ac:dyDescent="0.25">
      <c r="B55" s="21"/>
    </row>
    <row r="56" spans="1:2" ht="30" x14ac:dyDescent="0.25">
      <c r="A56" s="52" t="s">
        <v>41</v>
      </c>
      <c r="B56" s="9">
        <f>E35</f>
        <v>412132.19599999988</v>
      </c>
    </row>
    <row r="57" spans="1:2" x14ac:dyDescent="0.25">
      <c r="A57" s="10" t="s">
        <v>36</v>
      </c>
      <c r="B57" s="12">
        <f>B50+B52+B53+B54+B55-B56</f>
        <v>448605.49890000012</v>
      </c>
    </row>
    <row r="60" spans="1:2" x14ac:dyDescent="0.25">
      <c r="B60" s="7"/>
    </row>
  </sheetData>
  <mergeCells count="28">
    <mergeCell ref="A43:E43"/>
    <mergeCell ref="B44:D44"/>
    <mergeCell ref="A46:E46"/>
    <mergeCell ref="B47:D47"/>
    <mergeCell ref="A37:E37"/>
    <mergeCell ref="A38:E38"/>
    <mergeCell ref="A39:E39"/>
    <mergeCell ref="A40:E40"/>
    <mergeCell ref="A41:E41"/>
    <mergeCell ref="A42:E42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BreakPreview" topLeftCell="A25" zoomScaleSheetLayoutView="100" workbookViewId="0">
      <selection activeCell="C42" sqref="C42"/>
    </sheetView>
  </sheetViews>
  <sheetFormatPr defaultRowHeight="15.75" x14ac:dyDescent="0.25"/>
  <cols>
    <col min="1" max="1" width="9.7109375" style="26" customWidth="1"/>
    <col min="2" max="2" width="70.85546875" style="26" customWidth="1"/>
    <col min="3" max="3" width="16.5703125" style="26" customWidth="1"/>
    <col min="4" max="4" width="15.7109375" style="26" customWidth="1"/>
    <col min="5" max="5" width="14.7109375" style="26" customWidth="1"/>
    <col min="6" max="6" width="12.42578125" style="26" customWidth="1"/>
    <col min="7" max="7" width="12" style="26" customWidth="1"/>
    <col min="8" max="8" width="13.5703125" style="26" customWidth="1"/>
    <col min="9" max="16384" width="9.140625" style="26"/>
  </cols>
  <sheetData>
    <row r="1" spans="1:5" x14ac:dyDescent="0.25">
      <c r="A1" s="66" t="s">
        <v>86</v>
      </c>
      <c r="B1" s="66"/>
      <c r="C1" s="66"/>
      <c r="D1" s="67"/>
    </row>
    <row r="2" spans="1:5" x14ac:dyDescent="0.25">
      <c r="A2" s="68" t="s">
        <v>87</v>
      </c>
      <c r="B2" s="68"/>
      <c r="C2" s="68"/>
      <c r="D2" s="69"/>
    </row>
    <row r="3" spans="1:5" x14ac:dyDescent="0.25">
      <c r="A3" s="68" t="s">
        <v>88</v>
      </c>
      <c r="B3" s="68"/>
      <c r="C3" s="68"/>
      <c r="D3" s="69"/>
    </row>
    <row r="4" spans="1:5" x14ac:dyDescent="0.25">
      <c r="A4" s="66" t="s">
        <v>124</v>
      </c>
      <c r="B4" s="66"/>
      <c r="C4" s="66"/>
      <c r="D4" s="67"/>
    </row>
    <row r="5" spans="1:5" x14ac:dyDescent="0.25">
      <c r="A5" s="70"/>
      <c r="B5" s="70"/>
      <c r="C5" s="70"/>
    </row>
    <row r="6" spans="1:5" x14ac:dyDescent="0.25">
      <c r="A6" s="69"/>
      <c r="B6" s="71" t="s">
        <v>89</v>
      </c>
      <c r="C6" s="72">
        <f>'1кв'!B48</f>
        <v>264918.71000000002</v>
      </c>
      <c r="D6" s="73"/>
    </row>
    <row r="7" spans="1:5" x14ac:dyDescent="0.25">
      <c r="A7" s="74" t="s">
        <v>90</v>
      </c>
      <c r="B7" s="71" t="s">
        <v>126</v>
      </c>
      <c r="C7" s="72"/>
      <c r="D7" s="73"/>
    </row>
    <row r="8" spans="1:5" x14ac:dyDescent="0.25">
      <c r="A8" s="69"/>
      <c r="B8" s="75" t="s">
        <v>91</v>
      </c>
      <c r="C8" s="72"/>
      <c r="D8" s="73"/>
    </row>
    <row r="9" spans="1:5" x14ac:dyDescent="0.25">
      <c r="A9" s="69"/>
      <c r="B9" s="76" t="s">
        <v>129</v>
      </c>
      <c r="C9" s="72"/>
      <c r="D9" s="73"/>
    </row>
    <row r="10" spans="1:5" x14ac:dyDescent="0.25">
      <c r="A10" s="69"/>
      <c r="B10" s="76" t="s">
        <v>127</v>
      </c>
      <c r="C10" s="72"/>
      <c r="D10" s="73"/>
    </row>
    <row r="11" spans="1:5" x14ac:dyDescent="0.25">
      <c r="A11" s="69"/>
      <c r="B11" s="76" t="s">
        <v>128</v>
      </c>
      <c r="C11" s="72"/>
      <c r="D11" s="73"/>
    </row>
    <row r="12" spans="1:5" x14ac:dyDescent="0.25">
      <c r="A12" s="69"/>
      <c r="B12" s="76" t="s">
        <v>130</v>
      </c>
      <c r="C12" s="72"/>
      <c r="D12" s="73"/>
    </row>
    <row r="13" spans="1:5" x14ac:dyDescent="0.25">
      <c r="B13" s="77" t="s">
        <v>92</v>
      </c>
      <c r="C13" s="78">
        <f>'1кв'!B50+'2кв'!B51+'3кв'!B52+'4кв'!B52</f>
        <v>1289503.76</v>
      </c>
      <c r="D13" s="79"/>
      <c r="E13" s="80"/>
    </row>
    <row r="14" spans="1:5" x14ac:dyDescent="0.25">
      <c r="B14" s="77" t="s">
        <v>125</v>
      </c>
      <c r="C14" s="78">
        <f>'1кв'!B51+'2кв'!B52+'3кв'!B53+'4кв'!B53</f>
        <v>491291.61000000004</v>
      </c>
      <c r="D14" s="79"/>
      <c r="E14" s="80"/>
    </row>
    <row r="15" spans="1:5" x14ac:dyDescent="0.25">
      <c r="B15" s="76" t="s">
        <v>93</v>
      </c>
      <c r="C15" s="78">
        <f>'1кв'!B52+'2кв'!B53+'3кв'!B54</f>
        <v>2800</v>
      </c>
      <c r="D15" s="79"/>
    </row>
    <row r="16" spans="1:5" x14ac:dyDescent="0.25">
      <c r="B16" s="76" t="s">
        <v>94</v>
      </c>
      <c r="C16" s="78">
        <f>'1кв'!B53+'2кв'!B54+'3кв'!B55</f>
        <v>2640</v>
      </c>
      <c r="D16" s="79"/>
    </row>
    <row r="17" spans="1:7" ht="31.5" x14ac:dyDescent="0.25">
      <c r="B17" s="76" t="s">
        <v>95</v>
      </c>
      <c r="C17" s="78">
        <f>'1кв'!B54+'2кв'!B55</f>
        <v>1800</v>
      </c>
      <c r="D17" s="79"/>
    </row>
    <row r="18" spans="1:7" x14ac:dyDescent="0.25">
      <c r="A18" s="81"/>
      <c r="B18" s="77" t="s">
        <v>96</v>
      </c>
      <c r="C18" s="82">
        <f>SUM(C13:C17)</f>
        <v>1788035.37</v>
      </c>
      <c r="D18" s="73"/>
    </row>
    <row r="19" spans="1:7" x14ac:dyDescent="0.25">
      <c r="B19" s="83"/>
      <c r="C19" s="83"/>
      <c r="D19" s="84"/>
    </row>
    <row r="20" spans="1:7" ht="17.25" customHeight="1" x14ac:dyDescent="0.25">
      <c r="A20" s="85" t="s">
        <v>97</v>
      </c>
      <c r="B20" s="19" t="s">
        <v>98</v>
      </c>
      <c r="C20" s="78">
        <f>'1кв'!E22+'2кв'!E22+'3кв'!E22+'4кв'!E22</f>
        <v>1028427.0119999999</v>
      </c>
      <c r="D20" s="84"/>
    </row>
    <row r="21" spans="1:7" ht="15" customHeight="1" x14ac:dyDescent="0.25">
      <c r="A21" s="85"/>
      <c r="B21" s="87" t="s">
        <v>43</v>
      </c>
      <c r="C21" s="78">
        <f>'1кв'!E23+'2кв'!E23+'3кв'!E23+'4кв'!E23</f>
        <v>399233.91599999997</v>
      </c>
      <c r="D21" s="84"/>
    </row>
    <row r="22" spans="1:7" x14ac:dyDescent="0.25">
      <c r="A22" s="85"/>
      <c r="B22" s="86" t="s">
        <v>53</v>
      </c>
      <c r="C22" s="78">
        <f>'1кв'!E24+'2кв'!E24+'3кв'!E24+'4кв'!E24</f>
        <v>0</v>
      </c>
      <c r="D22" s="84"/>
    </row>
    <row r="23" spans="1:7" x14ac:dyDescent="0.25">
      <c r="A23" s="85"/>
      <c r="B23" s="76" t="s">
        <v>49</v>
      </c>
      <c r="C23" s="78">
        <f>'1кв'!E25+'2кв'!E25+'3кв'!E25+'4кв'!E25</f>
        <v>61473.22</v>
      </c>
      <c r="D23" s="84"/>
    </row>
    <row r="24" spans="1:7" x14ac:dyDescent="0.25">
      <c r="A24" s="85"/>
      <c r="B24" s="76" t="s">
        <v>51</v>
      </c>
      <c r="C24" s="78">
        <f>'1кв'!E26+'2кв'!E26+'3кв'!E26+'4кв'!E26</f>
        <v>16876.14</v>
      </c>
      <c r="D24" s="84"/>
    </row>
    <row r="25" spans="1:7" x14ac:dyDescent="0.25">
      <c r="A25" s="85"/>
      <c r="B25" s="76" t="s">
        <v>50</v>
      </c>
      <c r="C25" s="78">
        <f>'1кв'!E27+'2кв'!E27+'3кв'!E27+'4кв'!E27</f>
        <v>21204.73</v>
      </c>
      <c r="D25" s="84"/>
    </row>
    <row r="26" spans="1:7" x14ac:dyDescent="0.25">
      <c r="B26" s="76" t="s">
        <v>48</v>
      </c>
      <c r="C26" s="78">
        <f>'1кв'!E28+'2кв'!E28+'3кв'!E28+'4кв'!E28</f>
        <v>2564.64</v>
      </c>
      <c r="D26" s="84"/>
      <c r="E26" s="80"/>
    </row>
    <row r="27" spans="1:7" x14ac:dyDescent="0.25">
      <c r="B27" s="88" t="s">
        <v>39</v>
      </c>
      <c r="C27" s="78">
        <f>'1кв'!E29+'2кв'!E29+'3кв'!E29+'4кв'!E29</f>
        <v>27859.9</v>
      </c>
      <c r="D27" s="84"/>
      <c r="E27" s="80"/>
    </row>
    <row r="28" spans="1:7" x14ac:dyDescent="0.25">
      <c r="A28" s="85"/>
      <c r="B28" s="89" t="s">
        <v>133</v>
      </c>
      <c r="C28" s="90">
        <f>'1кв'!E31+'2кв'!E31+'2кв'!E32+'3кв'!E31+'3кв'!E32+'3кв'!E33+'4кв'!E30+'4кв'!E32+'4кв'!E33</f>
        <v>14603.9231</v>
      </c>
      <c r="D28" s="84"/>
    </row>
    <row r="29" spans="1:7" x14ac:dyDescent="0.25">
      <c r="A29" s="85"/>
      <c r="B29" s="75" t="s">
        <v>99</v>
      </c>
      <c r="C29" s="90">
        <f>SUM(C31:C35)</f>
        <v>32105.1</v>
      </c>
      <c r="D29" s="84"/>
    </row>
    <row r="30" spans="1:7" x14ac:dyDescent="0.25">
      <c r="A30" s="85"/>
      <c r="B30" s="75" t="s">
        <v>91</v>
      </c>
      <c r="C30" s="90"/>
      <c r="D30" s="84"/>
      <c r="G30" s="80"/>
    </row>
    <row r="31" spans="1:7" ht="31.5" x14ac:dyDescent="0.25">
      <c r="A31" s="85"/>
      <c r="B31" s="91" t="s">
        <v>100</v>
      </c>
      <c r="C31" s="92">
        <f>'1кв'!E30</f>
        <v>1326.5</v>
      </c>
      <c r="D31" s="84"/>
    </row>
    <row r="32" spans="1:7" x14ac:dyDescent="0.25">
      <c r="A32" s="85"/>
      <c r="B32" s="91" t="s">
        <v>131</v>
      </c>
      <c r="C32" s="92">
        <f>'2кв'!E30</f>
        <v>27400</v>
      </c>
      <c r="D32" s="84"/>
    </row>
    <row r="33" spans="1:5" x14ac:dyDescent="0.25">
      <c r="A33" s="85"/>
      <c r="B33" s="91" t="s">
        <v>101</v>
      </c>
      <c r="C33" s="92">
        <f>'3кв'!E30</f>
        <v>2220</v>
      </c>
      <c r="D33" s="84"/>
    </row>
    <row r="34" spans="1:5" x14ac:dyDescent="0.25">
      <c r="A34" s="85"/>
      <c r="B34" s="91" t="s">
        <v>132</v>
      </c>
      <c r="C34" s="92">
        <f>'4кв'!E31</f>
        <v>1158.5999999999999</v>
      </c>
      <c r="D34" s="84"/>
    </row>
    <row r="35" spans="1:5" x14ac:dyDescent="0.25">
      <c r="A35" s="85"/>
      <c r="B35" s="91"/>
      <c r="C35" s="92"/>
      <c r="D35" s="84"/>
    </row>
    <row r="36" spans="1:5" x14ac:dyDescent="0.25">
      <c r="B36" s="93" t="s">
        <v>102</v>
      </c>
      <c r="C36" s="94">
        <f>SUM(C20:C29)</f>
        <v>1604348.5810999996</v>
      </c>
      <c r="D36" s="84"/>
      <c r="E36" s="80"/>
    </row>
    <row r="37" spans="1:5" x14ac:dyDescent="0.25">
      <c r="B37" s="93" t="s">
        <v>103</v>
      </c>
      <c r="C37" s="95">
        <f>C6+C18-C36</f>
        <v>448605.49890000047</v>
      </c>
      <c r="D37" s="84"/>
    </row>
    <row r="38" spans="1:5" x14ac:dyDescent="0.25">
      <c r="B38" s="74"/>
      <c r="C38" s="74"/>
      <c r="D38" s="84"/>
    </row>
    <row r="39" spans="1:5" x14ac:dyDescent="0.25">
      <c r="B39" s="96" t="s">
        <v>104</v>
      </c>
      <c r="C39" s="96"/>
      <c r="D39" s="84"/>
    </row>
    <row r="40" spans="1:5" x14ac:dyDescent="0.25">
      <c r="B40" s="96" t="s">
        <v>105</v>
      </c>
      <c r="C40" s="97">
        <v>201864.47</v>
      </c>
      <c r="D40" s="84"/>
    </row>
    <row r="41" spans="1:5" x14ac:dyDescent="0.25">
      <c r="B41" s="98" t="s">
        <v>106</v>
      </c>
      <c r="C41" s="99">
        <v>242573.9</v>
      </c>
      <c r="D41" s="84"/>
    </row>
    <row r="42" spans="1:5" x14ac:dyDescent="0.25">
      <c r="B42" s="96" t="s">
        <v>107</v>
      </c>
      <c r="C42" s="100">
        <f>C41-C40</f>
        <v>40709.429999999993</v>
      </c>
      <c r="D42" s="84"/>
    </row>
    <row r="43" spans="1:5" x14ac:dyDescent="0.25">
      <c r="B43" s="74"/>
      <c r="C43" s="74"/>
      <c r="D43" s="84"/>
    </row>
    <row r="44" spans="1:5" x14ac:dyDescent="0.25">
      <c r="A44" s="26" t="s">
        <v>108</v>
      </c>
      <c r="B44" s="74" t="s">
        <v>109</v>
      </c>
      <c r="C44" s="74"/>
      <c r="D44" s="84"/>
    </row>
    <row r="45" spans="1:5" x14ac:dyDescent="0.25">
      <c r="B45" s="74" t="s">
        <v>110</v>
      </c>
      <c r="C45" s="74"/>
      <c r="D45" s="84"/>
    </row>
    <row r="46" spans="1:5" x14ac:dyDescent="0.25">
      <c r="B46" s="74" t="s">
        <v>111</v>
      </c>
      <c r="C46" s="74"/>
      <c r="D46" s="84"/>
    </row>
    <row r="47" spans="1:5" s="1" customFormat="1" ht="15" x14ac:dyDescent="0.25">
      <c r="B47" s="101"/>
      <c r="C47" s="101"/>
      <c r="D47" s="102"/>
    </row>
    <row r="48" spans="1:5" s="1" customFormat="1" ht="15" x14ac:dyDescent="0.25">
      <c r="B48" s="101" t="s">
        <v>112</v>
      </c>
      <c r="C48" s="101"/>
      <c r="D48" s="102"/>
    </row>
    <row r="49" spans="2:4" x14ac:dyDescent="0.25">
      <c r="B49" s="74"/>
      <c r="C49" s="74"/>
      <c r="D49" s="84"/>
    </row>
    <row r="50" spans="2:4" x14ac:dyDescent="0.25">
      <c r="B50" s="74"/>
      <c r="C50" s="74"/>
      <c r="D50" s="84"/>
    </row>
  </sheetData>
  <mergeCells count="6">
    <mergeCell ref="A1:C1"/>
    <mergeCell ref="A2:C2"/>
    <mergeCell ref="A3:C3"/>
    <mergeCell ref="A4:C4"/>
    <mergeCell ref="A5:C5"/>
    <mergeCell ref="B19:C1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2025-03-05T11:14:57Z</dcterms:modified>
</cp:coreProperties>
</file>